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ard\OneDrive\Edward Chiou\古特拉網站\1. 部落格\1.4 艾耆耋耄養生村\"/>
    </mc:Choice>
  </mc:AlternateContent>
  <xr:revisionPtr revIDLastSave="0" documentId="13_ncr:1_{8A6CDCEC-C3DD-4A08-A43D-EE964D7FBEA9}" xr6:coauthVersionLast="46" xr6:coauthVersionMax="46" xr10:uidLastSave="{00000000-0000-0000-0000-000000000000}"/>
  <bookViews>
    <workbookView xWindow="-103" yWindow="-103" windowWidth="16663" windowHeight="9463" xr2:uid="{7EBDDFEE-890B-4B2D-961B-17E513340348}"/>
  </bookViews>
  <sheets>
    <sheet name="分析-總表" sheetId="1" r:id="rId1"/>
    <sheet name="分析-控制表" sheetId="2" r:id="rId2"/>
  </sheets>
  <definedNames>
    <definedName name="_xlnm._FilterDatabase" localSheetId="1" hidden="1">'分析-控制表'!$A$1:$S$19</definedName>
    <definedName name="_xlnm.Print_Area" localSheetId="1">'分析-控制表'!$A$1:$S$165</definedName>
    <definedName name="_xlnm.Print_Titles" localSheetId="1">'分析-控制表'!$1:$2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R31" i="2"/>
  <c r="R30" i="2"/>
  <c r="R14" i="2"/>
  <c r="R154" i="2"/>
  <c r="R153" i="2"/>
  <c r="R161" i="2" l="1"/>
  <c r="Q161" i="2"/>
  <c r="O161" i="2"/>
  <c r="M161" i="2"/>
  <c r="K161" i="2"/>
  <c r="I161" i="2"/>
  <c r="G161" i="2"/>
  <c r="R160" i="2"/>
  <c r="Q160" i="2"/>
  <c r="O160" i="2"/>
  <c r="M160" i="2"/>
  <c r="K160" i="2"/>
  <c r="I160" i="2"/>
  <c r="G160" i="2"/>
  <c r="R159" i="2"/>
  <c r="Q159" i="2"/>
  <c r="O159" i="2"/>
  <c r="M159" i="2"/>
  <c r="K159" i="2"/>
  <c r="I159" i="2"/>
  <c r="G159" i="2"/>
  <c r="R158" i="2"/>
  <c r="Q158" i="2"/>
  <c r="O158" i="2"/>
  <c r="M158" i="2"/>
  <c r="K158" i="2"/>
  <c r="I158" i="2"/>
  <c r="G158" i="2"/>
  <c r="R157" i="2"/>
  <c r="Q157" i="2"/>
  <c r="O157" i="2"/>
  <c r="M157" i="2"/>
  <c r="K157" i="2"/>
  <c r="I157" i="2"/>
  <c r="G157" i="2"/>
  <c r="R156" i="2"/>
  <c r="Q156" i="2"/>
  <c r="O156" i="2"/>
  <c r="M156" i="2"/>
  <c r="K156" i="2"/>
  <c r="I156" i="2"/>
  <c r="G156" i="2"/>
  <c r="R155" i="2"/>
  <c r="Q155" i="2"/>
  <c r="O155" i="2"/>
  <c r="M155" i="2"/>
  <c r="K155" i="2"/>
  <c r="I155" i="2"/>
  <c r="G155" i="2"/>
  <c r="Q154" i="2"/>
  <c r="O154" i="2"/>
  <c r="M154" i="2"/>
  <c r="K154" i="2"/>
  <c r="I154" i="2"/>
  <c r="G154" i="2"/>
  <c r="Q153" i="2"/>
  <c r="O153" i="2"/>
  <c r="M153" i="2"/>
  <c r="K153" i="2"/>
  <c r="I153" i="2"/>
  <c r="G153" i="2"/>
  <c r="R152" i="2"/>
  <c r="Q152" i="2"/>
  <c r="O152" i="2"/>
  <c r="M152" i="2"/>
  <c r="K152" i="2"/>
  <c r="I152" i="2"/>
  <c r="G152" i="2"/>
  <c r="R151" i="2"/>
  <c r="Q151" i="2"/>
  <c r="O151" i="2"/>
  <c r="M151" i="2"/>
  <c r="K151" i="2"/>
  <c r="I151" i="2"/>
  <c r="G151" i="2"/>
  <c r="R150" i="2"/>
  <c r="Q150" i="2"/>
  <c r="O150" i="2"/>
  <c r="M150" i="2"/>
  <c r="K150" i="2"/>
  <c r="I150" i="2"/>
  <c r="G150" i="2"/>
  <c r="R149" i="2"/>
  <c r="Q149" i="2"/>
  <c r="O149" i="2"/>
  <c r="M149" i="2"/>
  <c r="K149" i="2"/>
  <c r="I149" i="2"/>
  <c r="G149" i="2"/>
  <c r="R148" i="2"/>
  <c r="Q148" i="2"/>
  <c r="O148" i="2"/>
  <c r="M148" i="2"/>
  <c r="K148" i="2"/>
  <c r="I148" i="2"/>
  <c r="G148" i="2"/>
  <c r="R147" i="2"/>
  <c r="Q147" i="2"/>
  <c r="O147" i="2"/>
  <c r="M147" i="2"/>
  <c r="K147" i="2"/>
  <c r="I147" i="2"/>
  <c r="G147" i="2"/>
  <c r="R146" i="2"/>
  <c r="Q146" i="2"/>
  <c r="O146" i="2"/>
  <c r="M146" i="2"/>
  <c r="K146" i="2"/>
  <c r="I146" i="2"/>
  <c r="G146" i="2"/>
  <c r="R138" i="2"/>
  <c r="Q138" i="2"/>
  <c r="O138" i="2"/>
  <c r="M138" i="2"/>
  <c r="K138" i="2"/>
  <c r="I138" i="2"/>
  <c r="G138" i="2"/>
  <c r="R137" i="2"/>
  <c r="Q137" i="2"/>
  <c r="O137" i="2"/>
  <c r="M137" i="2"/>
  <c r="K137" i="2"/>
  <c r="I137" i="2"/>
  <c r="G137" i="2"/>
  <c r="R136" i="2"/>
  <c r="Q136" i="2"/>
  <c r="O136" i="2"/>
  <c r="M136" i="2"/>
  <c r="K136" i="2"/>
  <c r="I136" i="2"/>
  <c r="G136" i="2"/>
  <c r="R135" i="2"/>
  <c r="Q135" i="2"/>
  <c r="O135" i="2"/>
  <c r="M135" i="2"/>
  <c r="K135" i="2"/>
  <c r="I135" i="2"/>
  <c r="G135" i="2"/>
  <c r="R134" i="2"/>
  <c r="Q134" i="2"/>
  <c r="O134" i="2"/>
  <c r="M134" i="2"/>
  <c r="K134" i="2"/>
  <c r="I134" i="2"/>
  <c r="G134" i="2"/>
  <c r="R133" i="2"/>
  <c r="Q133" i="2"/>
  <c r="O133" i="2"/>
  <c r="M133" i="2"/>
  <c r="K133" i="2"/>
  <c r="I133" i="2"/>
  <c r="G133" i="2"/>
  <c r="R132" i="2"/>
  <c r="Q132" i="2"/>
  <c r="O132" i="2"/>
  <c r="M132" i="2"/>
  <c r="K132" i="2"/>
  <c r="I132" i="2"/>
  <c r="G132" i="2"/>
  <c r="R131" i="2"/>
  <c r="Q131" i="2"/>
  <c r="O131" i="2"/>
  <c r="M131" i="2"/>
  <c r="K131" i="2"/>
  <c r="I131" i="2"/>
  <c r="G131" i="2"/>
  <c r="R130" i="2"/>
  <c r="Q130" i="2"/>
  <c r="O130" i="2"/>
  <c r="M130" i="2"/>
  <c r="K130" i="2"/>
  <c r="I130" i="2"/>
  <c r="G130" i="2"/>
  <c r="R129" i="2"/>
  <c r="Q129" i="2"/>
  <c r="O129" i="2"/>
  <c r="M129" i="2"/>
  <c r="K129" i="2"/>
  <c r="I129" i="2"/>
  <c r="G129" i="2"/>
  <c r="R128" i="2"/>
  <c r="Q128" i="2"/>
  <c r="O128" i="2"/>
  <c r="M128" i="2"/>
  <c r="K128" i="2"/>
  <c r="I128" i="2"/>
  <c r="G128" i="2"/>
  <c r="R127" i="2"/>
  <c r="Q127" i="2"/>
  <c r="O127" i="2"/>
  <c r="M127" i="2"/>
  <c r="K127" i="2"/>
  <c r="I127" i="2"/>
  <c r="G127" i="2"/>
  <c r="R126" i="2"/>
  <c r="Q126" i="2"/>
  <c r="O126" i="2"/>
  <c r="M126" i="2"/>
  <c r="K126" i="2"/>
  <c r="I126" i="2"/>
  <c r="G126" i="2"/>
  <c r="R125" i="2"/>
  <c r="Q125" i="2"/>
  <c r="O125" i="2"/>
  <c r="M125" i="2"/>
  <c r="K125" i="2"/>
  <c r="I125" i="2"/>
  <c r="G125" i="2"/>
  <c r="R124" i="2"/>
  <c r="Q124" i="2"/>
  <c r="O124" i="2"/>
  <c r="M124" i="2"/>
  <c r="K124" i="2"/>
  <c r="I124" i="2"/>
  <c r="G124" i="2"/>
  <c r="R123" i="2"/>
  <c r="Q123" i="2"/>
  <c r="O123" i="2"/>
  <c r="M123" i="2"/>
  <c r="K123" i="2"/>
  <c r="I123" i="2"/>
  <c r="G123" i="2"/>
  <c r="R122" i="2"/>
  <c r="Q122" i="2"/>
  <c r="O122" i="2"/>
  <c r="M122" i="2"/>
  <c r="K122" i="2"/>
  <c r="I122" i="2"/>
  <c r="G122" i="2"/>
  <c r="R121" i="2"/>
  <c r="Q121" i="2"/>
  <c r="O121" i="2"/>
  <c r="M121" i="2"/>
  <c r="K121" i="2"/>
  <c r="I121" i="2"/>
  <c r="G121" i="2"/>
  <c r="R120" i="2"/>
  <c r="Q120" i="2"/>
  <c r="O120" i="2"/>
  <c r="M120" i="2"/>
  <c r="K120" i="2"/>
  <c r="I120" i="2"/>
  <c r="G120" i="2"/>
  <c r="R119" i="2"/>
  <c r="Q119" i="2"/>
  <c r="O119" i="2"/>
  <c r="M119" i="2"/>
  <c r="K119" i="2"/>
  <c r="I119" i="2"/>
  <c r="G119" i="2"/>
  <c r="R118" i="2"/>
  <c r="Q118" i="2"/>
  <c r="O118" i="2"/>
  <c r="M118" i="2"/>
  <c r="K118" i="2"/>
  <c r="I118" i="2"/>
  <c r="G118" i="2"/>
  <c r="R117" i="2"/>
  <c r="Q117" i="2"/>
  <c r="O117" i="2"/>
  <c r="M117" i="2"/>
  <c r="K117" i="2"/>
  <c r="I117" i="2"/>
  <c r="G117" i="2"/>
  <c r="R116" i="2"/>
  <c r="Q116" i="2"/>
  <c r="O116" i="2"/>
  <c r="M116" i="2"/>
  <c r="K116" i="2"/>
  <c r="I116" i="2"/>
  <c r="G116" i="2"/>
  <c r="R115" i="2"/>
  <c r="Q115" i="2"/>
  <c r="P139" i="2" s="1"/>
  <c r="O115" i="2"/>
  <c r="N139" i="2" s="1"/>
  <c r="M115" i="2"/>
  <c r="L139" i="2" s="1"/>
  <c r="K115" i="2"/>
  <c r="J139" i="2" s="1"/>
  <c r="I115" i="2"/>
  <c r="H139" i="2" s="1"/>
  <c r="G115" i="2"/>
  <c r="F139" i="2" s="1"/>
  <c r="R108" i="2"/>
  <c r="Q108" i="2"/>
  <c r="O108" i="2"/>
  <c r="M108" i="2"/>
  <c r="K108" i="2"/>
  <c r="I108" i="2"/>
  <c r="G108" i="2"/>
  <c r="R107" i="2"/>
  <c r="Q107" i="2"/>
  <c r="O107" i="2"/>
  <c r="M107" i="2"/>
  <c r="K107" i="2"/>
  <c r="I107" i="2"/>
  <c r="G107" i="2"/>
  <c r="R106" i="2"/>
  <c r="R105" i="2"/>
  <c r="R104" i="2"/>
  <c r="R103" i="2"/>
  <c r="R102" i="2"/>
  <c r="R101" i="2"/>
  <c r="R100" i="2"/>
  <c r="Q100" i="2"/>
  <c r="O100" i="2"/>
  <c r="M100" i="2"/>
  <c r="K100" i="2"/>
  <c r="I100" i="2"/>
  <c r="G100" i="2"/>
  <c r="R99" i="2"/>
  <c r="Q99" i="2"/>
  <c r="O99" i="2"/>
  <c r="M99" i="2"/>
  <c r="K99" i="2"/>
  <c r="I99" i="2"/>
  <c r="G99" i="2"/>
  <c r="R98" i="2"/>
  <c r="Q98" i="2"/>
  <c r="O98" i="2"/>
  <c r="M98" i="2"/>
  <c r="K98" i="2"/>
  <c r="I98" i="2"/>
  <c r="G98" i="2"/>
  <c r="R97" i="2"/>
  <c r="Q97" i="2"/>
  <c r="O97" i="2"/>
  <c r="M97" i="2"/>
  <c r="K97" i="2"/>
  <c r="I97" i="2"/>
  <c r="G97" i="2"/>
  <c r="R96" i="2"/>
  <c r="Q96" i="2"/>
  <c r="O96" i="2"/>
  <c r="M96" i="2"/>
  <c r="K96" i="2"/>
  <c r="I96" i="2"/>
  <c r="G96" i="2"/>
  <c r="R95" i="2"/>
  <c r="Q95" i="2"/>
  <c r="O95" i="2"/>
  <c r="M95" i="2"/>
  <c r="K95" i="2"/>
  <c r="I95" i="2"/>
  <c r="G95" i="2"/>
  <c r="R94" i="2"/>
  <c r="Q94" i="2"/>
  <c r="O94" i="2"/>
  <c r="M94" i="2"/>
  <c r="K94" i="2"/>
  <c r="I94" i="2"/>
  <c r="G94" i="2"/>
  <c r="R93" i="2"/>
  <c r="P109" i="2" s="1"/>
  <c r="Q93" i="2"/>
  <c r="O93" i="2"/>
  <c r="M93" i="2"/>
  <c r="L109" i="2" s="1"/>
  <c r="K93" i="2"/>
  <c r="J109" i="2" s="1"/>
  <c r="I93" i="2"/>
  <c r="G93" i="2"/>
  <c r="R86" i="2"/>
  <c r="Q86" i="2"/>
  <c r="O86" i="2"/>
  <c r="M86" i="2"/>
  <c r="K86" i="2"/>
  <c r="I86" i="2"/>
  <c r="G86" i="2"/>
  <c r="R85" i="2"/>
  <c r="Q85" i="2"/>
  <c r="O85" i="2"/>
  <c r="M85" i="2"/>
  <c r="K85" i="2"/>
  <c r="I85" i="2"/>
  <c r="R84" i="2"/>
  <c r="Q84" i="2"/>
  <c r="O84" i="2"/>
  <c r="M84" i="2"/>
  <c r="K84" i="2"/>
  <c r="I84" i="2"/>
  <c r="R83" i="2"/>
  <c r="Q83" i="2"/>
  <c r="O83" i="2"/>
  <c r="M83" i="2"/>
  <c r="K83" i="2"/>
  <c r="I83" i="2"/>
  <c r="R82" i="2"/>
  <c r="Q82" i="2"/>
  <c r="O82" i="2"/>
  <c r="M82" i="2"/>
  <c r="K82" i="2"/>
  <c r="I82" i="2"/>
  <c r="R81" i="2"/>
  <c r="Q81" i="2"/>
  <c r="O81" i="2"/>
  <c r="M81" i="2"/>
  <c r="K81" i="2"/>
  <c r="I81" i="2"/>
  <c r="G81" i="2"/>
  <c r="R80" i="2"/>
  <c r="Q80" i="2"/>
  <c r="O80" i="2"/>
  <c r="M80" i="2"/>
  <c r="K80" i="2"/>
  <c r="I80" i="2"/>
  <c r="G80" i="2"/>
  <c r="R79" i="2"/>
  <c r="Q79" i="2"/>
  <c r="O79" i="2"/>
  <c r="M79" i="2"/>
  <c r="K79" i="2"/>
  <c r="I79" i="2"/>
  <c r="G79" i="2"/>
  <c r="R78" i="2"/>
  <c r="Q78" i="2"/>
  <c r="O78" i="2"/>
  <c r="M78" i="2"/>
  <c r="K78" i="2"/>
  <c r="I78" i="2"/>
  <c r="G78" i="2"/>
  <c r="R77" i="2"/>
  <c r="Q77" i="2"/>
  <c r="O77" i="2"/>
  <c r="M77" i="2"/>
  <c r="K77" i="2"/>
  <c r="I77" i="2"/>
  <c r="G77" i="2"/>
  <c r="R76" i="2"/>
  <c r="Q76" i="2"/>
  <c r="O76" i="2"/>
  <c r="M76" i="2"/>
  <c r="K76" i="2"/>
  <c r="I76" i="2"/>
  <c r="G76" i="2"/>
  <c r="R75" i="2"/>
  <c r="Q75" i="2"/>
  <c r="O75" i="2"/>
  <c r="M75" i="2"/>
  <c r="K75" i="2"/>
  <c r="J87" i="2" s="1"/>
  <c r="I75" i="2"/>
  <c r="G75" i="2"/>
  <c r="R74" i="2"/>
  <c r="Q74" i="2"/>
  <c r="O74" i="2"/>
  <c r="M74" i="2"/>
  <c r="K74" i="2"/>
  <c r="I74" i="2"/>
  <c r="G74" i="2"/>
  <c r="R73" i="2"/>
  <c r="Q73" i="2"/>
  <c r="O73" i="2"/>
  <c r="M73" i="2"/>
  <c r="K73" i="2"/>
  <c r="I73" i="2"/>
  <c r="G73" i="2"/>
  <c r="R72" i="2"/>
  <c r="F87" i="2" s="1"/>
  <c r="Q72" i="2"/>
  <c r="P87" i="2" s="1"/>
  <c r="O72" i="2"/>
  <c r="N87" i="2" s="1"/>
  <c r="M72" i="2"/>
  <c r="L87" i="2" s="1"/>
  <c r="K72" i="2"/>
  <c r="I72" i="2"/>
  <c r="H87" i="2" s="1"/>
  <c r="G72" i="2"/>
  <c r="R65" i="2"/>
  <c r="Q65" i="2"/>
  <c r="O65" i="2"/>
  <c r="M65" i="2"/>
  <c r="K65" i="2"/>
  <c r="I65" i="2"/>
  <c r="G65" i="2"/>
  <c r="R64" i="2"/>
  <c r="Q64" i="2"/>
  <c r="O64" i="2"/>
  <c r="M64" i="2"/>
  <c r="K64" i="2"/>
  <c r="I64" i="2"/>
  <c r="G64" i="2"/>
  <c r="R63" i="2"/>
  <c r="Q63" i="2"/>
  <c r="O63" i="2"/>
  <c r="M63" i="2"/>
  <c r="K63" i="2"/>
  <c r="I63" i="2"/>
  <c r="G63" i="2"/>
  <c r="R62" i="2"/>
  <c r="Q62" i="2"/>
  <c r="O62" i="2"/>
  <c r="M62" i="2"/>
  <c r="K62" i="2"/>
  <c r="I62" i="2"/>
  <c r="G62" i="2"/>
  <c r="R61" i="2"/>
  <c r="Q61" i="2"/>
  <c r="O61" i="2"/>
  <c r="M61" i="2"/>
  <c r="K61" i="2"/>
  <c r="I61" i="2"/>
  <c r="G61" i="2"/>
  <c r="R60" i="2"/>
  <c r="Q60" i="2"/>
  <c r="O60" i="2"/>
  <c r="M60" i="2"/>
  <c r="K60" i="2"/>
  <c r="I60" i="2"/>
  <c r="G60" i="2"/>
  <c r="R59" i="2"/>
  <c r="Q59" i="2"/>
  <c r="O59" i="2"/>
  <c r="M59" i="2"/>
  <c r="K59" i="2"/>
  <c r="I59" i="2"/>
  <c r="G59" i="2"/>
  <c r="R58" i="2"/>
  <c r="Q58" i="2"/>
  <c r="O58" i="2"/>
  <c r="N66" i="2" s="1"/>
  <c r="M58" i="2"/>
  <c r="L66" i="2" s="1"/>
  <c r="K58" i="2"/>
  <c r="I58" i="2"/>
  <c r="G58" i="2"/>
  <c r="F66" i="2" s="1"/>
  <c r="R57" i="2"/>
  <c r="Q57" i="2"/>
  <c r="O57" i="2"/>
  <c r="M57" i="2"/>
  <c r="K57" i="2"/>
  <c r="I57" i="2"/>
  <c r="G57" i="2"/>
  <c r="R56" i="2"/>
  <c r="Q56" i="2"/>
  <c r="P66" i="2" s="1"/>
  <c r="O56" i="2"/>
  <c r="M56" i="2"/>
  <c r="K56" i="2"/>
  <c r="J66" i="2" s="1"/>
  <c r="I56" i="2"/>
  <c r="H66" i="2" s="1"/>
  <c r="G56" i="2"/>
  <c r="R49" i="2"/>
  <c r="Q49" i="2"/>
  <c r="O49" i="2"/>
  <c r="M49" i="2"/>
  <c r="K49" i="2"/>
  <c r="I49" i="2"/>
  <c r="G49" i="2"/>
  <c r="R48" i="2"/>
  <c r="Q48" i="2"/>
  <c r="O48" i="2"/>
  <c r="M48" i="2"/>
  <c r="K48" i="2"/>
  <c r="I48" i="2"/>
  <c r="G48" i="2"/>
  <c r="R47" i="2"/>
  <c r="Q47" i="2"/>
  <c r="O47" i="2"/>
  <c r="M47" i="2"/>
  <c r="K47" i="2"/>
  <c r="I47" i="2"/>
  <c r="G47" i="2"/>
  <c r="R46" i="2"/>
  <c r="Q46" i="2"/>
  <c r="O46" i="2"/>
  <c r="M46" i="2"/>
  <c r="K46" i="2"/>
  <c r="I46" i="2"/>
  <c r="G46" i="2"/>
  <c r="R45" i="2"/>
  <c r="Q45" i="2"/>
  <c r="O45" i="2"/>
  <c r="M45" i="2"/>
  <c r="K45" i="2"/>
  <c r="I45" i="2"/>
  <c r="G45" i="2"/>
  <c r="R44" i="2"/>
  <c r="Q44" i="2"/>
  <c r="O44" i="2"/>
  <c r="M44" i="2"/>
  <c r="K44" i="2"/>
  <c r="I44" i="2"/>
  <c r="G44" i="2"/>
  <c r="R43" i="2"/>
  <c r="Q43" i="2"/>
  <c r="O43" i="2"/>
  <c r="M43" i="2"/>
  <c r="K43" i="2"/>
  <c r="I43" i="2"/>
  <c r="G43" i="2"/>
  <c r="R42" i="2"/>
  <c r="Q42" i="2"/>
  <c r="O42" i="2"/>
  <c r="M42" i="2"/>
  <c r="K42" i="2"/>
  <c r="I42" i="2"/>
  <c r="G42" i="2"/>
  <c r="R41" i="2"/>
  <c r="Q41" i="2"/>
  <c r="O41" i="2"/>
  <c r="M41" i="2"/>
  <c r="K41" i="2"/>
  <c r="I41" i="2"/>
  <c r="G41" i="2"/>
  <c r="R40" i="2"/>
  <c r="Q40" i="2"/>
  <c r="O40" i="2"/>
  <c r="M40" i="2"/>
  <c r="K40" i="2"/>
  <c r="I40" i="2"/>
  <c r="G40" i="2"/>
  <c r="R39" i="2"/>
  <c r="Q39" i="2"/>
  <c r="O39" i="2"/>
  <c r="M39" i="2"/>
  <c r="K39" i="2"/>
  <c r="I39" i="2"/>
  <c r="G39" i="2"/>
  <c r="R38" i="2"/>
  <c r="Q38" i="2"/>
  <c r="O38" i="2"/>
  <c r="M38" i="2"/>
  <c r="K38" i="2"/>
  <c r="I38" i="2"/>
  <c r="G38" i="2"/>
  <c r="R37" i="2"/>
  <c r="Q37" i="2"/>
  <c r="O37" i="2"/>
  <c r="M37" i="2"/>
  <c r="K37" i="2"/>
  <c r="I37" i="2"/>
  <c r="G37" i="2"/>
  <c r="R36" i="2"/>
  <c r="Q36" i="2"/>
  <c r="O36" i="2"/>
  <c r="M36" i="2"/>
  <c r="K36" i="2"/>
  <c r="I36" i="2"/>
  <c r="G36" i="2"/>
  <c r="R35" i="2"/>
  <c r="Q35" i="2"/>
  <c r="O35" i="2"/>
  <c r="M35" i="2"/>
  <c r="K35" i="2"/>
  <c r="I35" i="2"/>
  <c r="G35" i="2"/>
  <c r="R34" i="2"/>
  <c r="Q34" i="2"/>
  <c r="O34" i="2"/>
  <c r="M34" i="2"/>
  <c r="K34" i="2"/>
  <c r="I34" i="2"/>
  <c r="G34" i="2"/>
  <c r="R33" i="2"/>
  <c r="Q33" i="2"/>
  <c r="O33" i="2"/>
  <c r="M33" i="2"/>
  <c r="K33" i="2"/>
  <c r="I33" i="2"/>
  <c r="G33" i="2"/>
  <c r="R32" i="2"/>
  <c r="Q32" i="2"/>
  <c r="O32" i="2"/>
  <c r="M32" i="2"/>
  <c r="K32" i="2"/>
  <c r="I32" i="2"/>
  <c r="G32" i="2"/>
  <c r="Q31" i="2"/>
  <c r="O31" i="2"/>
  <c r="M31" i="2"/>
  <c r="K31" i="2"/>
  <c r="I31" i="2"/>
  <c r="G31" i="2"/>
  <c r="Q30" i="2"/>
  <c r="O30" i="2"/>
  <c r="M30" i="2"/>
  <c r="K30" i="2"/>
  <c r="I30" i="2"/>
  <c r="G30" i="2"/>
  <c r="R29" i="2"/>
  <c r="Q29" i="2"/>
  <c r="O29" i="2"/>
  <c r="M29" i="2"/>
  <c r="K29" i="2"/>
  <c r="I29" i="2"/>
  <c r="G29" i="2"/>
  <c r="R28" i="2"/>
  <c r="Q28" i="2"/>
  <c r="O28" i="2"/>
  <c r="M28" i="2"/>
  <c r="K28" i="2"/>
  <c r="I28" i="2"/>
  <c r="G28" i="2"/>
  <c r="R27" i="2"/>
  <c r="Q27" i="2"/>
  <c r="O27" i="2"/>
  <c r="M27" i="2"/>
  <c r="K27" i="2"/>
  <c r="I27" i="2"/>
  <c r="G27" i="2"/>
  <c r="R26" i="2"/>
  <c r="Q26" i="2"/>
  <c r="P50" i="2" s="1"/>
  <c r="O26" i="2"/>
  <c r="M26" i="2"/>
  <c r="K26" i="2"/>
  <c r="J50" i="2" s="1"/>
  <c r="I26" i="2"/>
  <c r="H50" i="2" s="1"/>
  <c r="G26" i="2"/>
  <c r="R25" i="2"/>
  <c r="Q25" i="2"/>
  <c r="O25" i="2"/>
  <c r="N50" i="2" s="1"/>
  <c r="M25" i="2"/>
  <c r="L50" i="2" s="1"/>
  <c r="K25" i="2"/>
  <c r="I25" i="2"/>
  <c r="G25" i="2"/>
  <c r="F50" i="2" s="1"/>
  <c r="R18" i="2"/>
  <c r="Q18" i="2"/>
  <c r="O18" i="2"/>
  <c r="M18" i="2"/>
  <c r="K18" i="2"/>
  <c r="I18" i="2"/>
  <c r="G18" i="2"/>
  <c r="R17" i="2"/>
  <c r="R16" i="2"/>
  <c r="R15" i="2"/>
  <c r="Q14" i="2"/>
  <c r="O14" i="2"/>
  <c r="M14" i="2"/>
  <c r="K14" i="2"/>
  <c r="I14" i="2"/>
  <c r="G14" i="2"/>
  <c r="R13" i="2"/>
  <c r="Q13" i="2"/>
  <c r="O13" i="2"/>
  <c r="M13" i="2"/>
  <c r="K13" i="2"/>
  <c r="I13" i="2"/>
  <c r="G13" i="2"/>
  <c r="R12" i="2"/>
  <c r="Q12" i="2"/>
  <c r="O12" i="2"/>
  <c r="M12" i="2"/>
  <c r="K12" i="2"/>
  <c r="I12" i="2"/>
  <c r="G12" i="2"/>
  <c r="R11" i="2"/>
  <c r="Q11" i="2"/>
  <c r="O11" i="2"/>
  <c r="M11" i="2"/>
  <c r="K11" i="2"/>
  <c r="I11" i="2"/>
  <c r="G11" i="2"/>
  <c r="R10" i="2"/>
  <c r="Q10" i="2"/>
  <c r="O10" i="2"/>
  <c r="M10" i="2"/>
  <c r="K10" i="2"/>
  <c r="I10" i="2"/>
  <c r="G10" i="2"/>
  <c r="R9" i="2"/>
  <c r="Q9" i="2"/>
  <c r="O9" i="2"/>
  <c r="M9" i="2"/>
  <c r="K9" i="2"/>
  <c r="I9" i="2"/>
  <c r="G9" i="2"/>
  <c r="R8" i="2"/>
  <c r="M8" i="2"/>
  <c r="K8" i="2"/>
  <c r="I8" i="2"/>
  <c r="G8" i="2"/>
  <c r="R7" i="2"/>
  <c r="Q7" i="2"/>
  <c r="O7" i="2"/>
  <c r="N19" i="2" s="1"/>
  <c r="N20" i="2" s="1"/>
  <c r="M7" i="2"/>
  <c r="K7" i="2"/>
  <c r="I7" i="2"/>
  <c r="G7" i="2"/>
  <c r="F19" i="2" s="1"/>
  <c r="R6" i="2"/>
  <c r="Q6" i="2"/>
  <c r="O6" i="2"/>
  <c r="M6" i="2"/>
  <c r="K6" i="2"/>
  <c r="I6" i="2"/>
  <c r="G6" i="2"/>
  <c r="R5" i="2"/>
  <c r="Q5" i="2"/>
  <c r="O5" i="2"/>
  <c r="M5" i="2"/>
  <c r="K5" i="2"/>
  <c r="I5" i="2"/>
  <c r="G5" i="2"/>
  <c r="R4" i="2"/>
  <c r="L19" i="2" s="1"/>
  <c r="Q4" i="2"/>
  <c r="P19" i="2" s="1"/>
  <c r="P20" i="2" s="1"/>
  <c r="O4" i="2"/>
  <c r="M4" i="2"/>
  <c r="K4" i="2"/>
  <c r="I4" i="2"/>
  <c r="H19" i="2" s="1"/>
  <c r="G4" i="2"/>
  <c r="H9" i="1"/>
  <c r="H10" i="1" s="1"/>
  <c r="D9" i="1"/>
  <c r="H5" i="1"/>
  <c r="I11" i="1" s="1"/>
  <c r="M5" i="1" s="1"/>
  <c r="J11" i="1" l="1"/>
  <c r="H6" i="1"/>
  <c r="H7" i="1"/>
  <c r="H8" i="1" s="1"/>
  <c r="P51" i="2"/>
  <c r="P67" i="2" s="1"/>
  <c r="P88" i="2" s="1"/>
  <c r="P110" i="2" s="1"/>
  <c r="P140" i="2" s="1"/>
  <c r="N51" i="2"/>
  <c r="N67" i="2" s="1"/>
  <c r="N88" i="2" s="1"/>
  <c r="J162" i="2"/>
  <c r="F162" i="2"/>
  <c r="N162" i="2"/>
  <c r="L162" i="2"/>
  <c r="H162" i="2"/>
  <c r="P162" i="2"/>
  <c r="J19" i="2"/>
  <c r="F109" i="2"/>
  <c r="N109" i="2"/>
  <c r="H109" i="2"/>
  <c r="M6" i="1" l="1"/>
  <c r="N6" i="1"/>
  <c r="N5" i="1"/>
  <c r="N110" i="2"/>
  <c r="N140" i="2" s="1"/>
  <c r="N163" i="2" s="1"/>
  <c r="P163" i="2"/>
  <c r="N8" i="1" l="1"/>
  <c r="N11" i="1" s="1"/>
  <c r="N9" i="1"/>
  <c r="N12" i="1" s="1"/>
  <c r="N7" i="1"/>
  <c r="N10" i="1" s="1"/>
  <c r="M8" i="1"/>
  <c r="M11" i="1" s="1"/>
  <c r="M9" i="1"/>
  <c r="M12" i="1" s="1"/>
  <c r="M7" i="1"/>
  <c r="M10" i="1" s="1"/>
  <c r="F2" i="2"/>
  <c r="F20" i="2" s="1"/>
  <c r="F51" i="2" s="1"/>
  <c r="F67" i="2" s="1"/>
  <c r="F88" i="2" s="1"/>
  <c r="F110" i="2" s="1"/>
  <c r="F140" i="2" s="1"/>
  <c r="F163" i="2" s="1"/>
  <c r="M13" i="1" l="1"/>
  <c r="H2" i="2" s="1"/>
  <c r="H20" i="2" s="1"/>
  <c r="H51" i="2" s="1"/>
  <c r="H67" i="2" s="1"/>
  <c r="H88" i="2" s="1"/>
  <c r="H110" i="2" s="1"/>
  <c r="H140" i="2" s="1"/>
  <c r="H163" i="2" s="1"/>
  <c r="M14" i="1"/>
  <c r="J2" i="2" s="1"/>
  <c r="J20" i="2" s="1"/>
  <c r="J51" i="2" s="1"/>
  <c r="J67" i="2" s="1"/>
  <c r="J88" i="2" s="1"/>
  <c r="J110" i="2" s="1"/>
  <c r="J140" i="2" s="1"/>
  <c r="J163" i="2" s="1"/>
  <c r="M15" i="1"/>
  <c r="L2" i="2" s="1"/>
  <c r="L20" i="2" s="1"/>
  <c r="L51" i="2" s="1"/>
  <c r="L67" i="2" s="1"/>
  <c r="L88" i="2" s="1"/>
  <c r="L110" i="2" s="1"/>
  <c r="L140" i="2" s="1"/>
  <c r="L163" i="2" s="1"/>
</calcChain>
</file>

<file path=xl/sharedStrings.xml><?xml version="1.0" encoding="utf-8"?>
<sst xmlns="http://schemas.openxmlformats.org/spreadsheetml/2006/main" count="356" uniqueCount="269">
  <si>
    <t>基本資料</t>
    <phoneticPr fontId="1" type="noConversion"/>
  </si>
  <si>
    <t>衡量指標</t>
    <phoneticPr fontId="1" type="noConversion"/>
  </si>
  <si>
    <t>每日需求量估算</t>
    <phoneticPr fontId="1" type="noConversion"/>
  </si>
  <si>
    <t>現在體重</t>
    <phoneticPr fontId="1" type="noConversion"/>
  </si>
  <si>
    <t>目標體重</t>
    <phoneticPr fontId="1" type="noConversion"/>
  </si>
  <si>
    <r>
      <t xml:space="preserve">性別
</t>
    </r>
    <r>
      <rPr>
        <b/>
        <sz val="9"/>
        <color theme="1"/>
        <rFont val="等线"/>
        <scheme val="minor"/>
      </rPr>
      <t>（男1、女2）</t>
    </r>
    <phoneticPr fontId="1" type="noConversion"/>
  </si>
  <si>
    <r>
      <t xml:space="preserve">BMI
</t>
    </r>
    <r>
      <rPr>
        <b/>
        <sz val="9"/>
        <color theme="1"/>
        <rFont val="DengXian"/>
        <family val="3"/>
        <charset val="134"/>
      </rPr>
      <t>(身體質量指數)</t>
    </r>
    <phoneticPr fontId="1" type="noConversion"/>
  </si>
  <si>
    <t>年齡</t>
    <phoneticPr fontId="1" type="noConversion"/>
  </si>
  <si>
    <r>
      <t xml:space="preserve">身高
</t>
    </r>
    <r>
      <rPr>
        <b/>
        <sz val="9"/>
        <color theme="1"/>
        <rFont val="Microsoft JhengHei Light"/>
        <family val="2"/>
        <charset val="136"/>
      </rPr>
      <t>(公分)</t>
    </r>
    <phoneticPr fontId="1" type="noConversion"/>
  </si>
  <si>
    <r>
      <t xml:space="preserve">熱量來自蛋白
</t>
    </r>
    <r>
      <rPr>
        <b/>
        <sz val="9"/>
        <color theme="1"/>
        <rFont val="等线"/>
        <scheme val="minor"/>
      </rPr>
      <t>（30%，大卡）</t>
    </r>
    <phoneticPr fontId="1" type="noConversion"/>
  </si>
  <si>
    <r>
      <t xml:space="preserve">現在體重
</t>
    </r>
    <r>
      <rPr>
        <b/>
        <sz val="9"/>
        <color rgb="FF0070C0"/>
        <rFont val="等线"/>
        <scheme val="minor"/>
      </rPr>
      <t>(公斤)</t>
    </r>
    <phoneticPr fontId="1" type="noConversion"/>
  </si>
  <si>
    <r>
      <t xml:space="preserve">熱量來自脂肪
</t>
    </r>
    <r>
      <rPr>
        <b/>
        <sz val="9"/>
        <color theme="1"/>
        <rFont val="等线"/>
        <scheme val="minor"/>
      </rPr>
      <t>（30%，大卡）</t>
    </r>
    <phoneticPr fontId="1" type="noConversion"/>
  </si>
  <si>
    <r>
      <t>目標體重</t>
    </r>
    <r>
      <rPr>
        <sz val="16"/>
        <color rgb="FF00B050"/>
        <rFont val="DengXian"/>
        <family val="5"/>
        <charset val="134"/>
      </rPr>
      <t>(標準)</t>
    </r>
    <r>
      <rPr>
        <sz val="16"/>
        <color rgb="FF00B050"/>
        <rFont val="華康POP1體W7(P)"/>
        <family val="5"/>
        <charset val="136"/>
      </rPr>
      <t xml:space="preserve">
</t>
    </r>
    <r>
      <rPr>
        <b/>
        <sz val="9"/>
        <color rgb="FF00B050"/>
        <rFont val="等线"/>
        <scheme val="minor"/>
      </rPr>
      <t>(公斤)</t>
    </r>
    <phoneticPr fontId="1" type="noConversion"/>
  </si>
  <si>
    <r>
      <t xml:space="preserve">WHP
</t>
    </r>
    <r>
      <rPr>
        <b/>
        <sz val="9"/>
        <color theme="1"/>
        <rFont val="等线"/>
        <scheme val="minor"/>
      </rPr>
      <t>(腰臀比)</t>
    </r>
    <phoneticPr fontId="1" type="noConversion"/>
  </si>
  <si>
    <r>
      <t xml:space="preserve">熱量來自醣類
</t>
    </r>
    <r>
      <rPr>
        <b/>
        <sz val="9"/>
        <color theme="1"/>
        <rFont val="等线"/>
        <scheme val="minor"/>
      </rPr>
      <t>（40%，大卡）</t>
    </r>
    <phoneticPr fontId="1" type="noConversion"/>
  </si>
  <si>
    <r>
      <t xml:space="preserve">腰圍(標準)
</t>
    </r>
    <r>
      <rPr>
        <b/>
        <sz val="9"/>
        <color theme="1"/>
        <rFont val="等线"/>
        <scheme val="minor"/>
      </rPr>
      <t>(公分)</t>
    </r>
    <phoneticPr fontId="1" type="noConversion"/>
  </si>
  <si>
    <r>
      <t xml:space="preserve">臀圍(標準)
</t>
    </r>
    <r>
      <rPr>
        <b/>
        <sz val="9"/>
        <color theme="1"/>
        <rFont val="等线"/>
        <scheme val="minor"/>
      </rPr>
      <t>(公分)</t>
    </r>
    <phoneticPr fontId="1" type="noConversion"/>
  </si>
  <si>
    <t>高</t>
    <phoneticPr fontId="1" type="noConversion"/>
  </si>
  <si>
    <t>達標期限(月)</t>
    <phoneticPr fontId="1" type="noConversion"/>
  </si>
  <si>
    <t>中</t>
    <phoneticPr fontId="1" type="noConversion"/>
  </si>
  <si>
    <t>低</t>
    <phoneticPr fontId="1" type="noConversion"/>
  </si>
  <si>
    <t>營養限制總額</t>
    <phoneticPr fontId="1" type="noConversion"/>
  </si>
  <si>
    <r>
      <t xml:space="preserve">一、
主
食
區
</t>
    </r>
    <r>
      <rPr>
        <b/>
        <sz val="6"/>
        <color theme="1"/>
        <rFont val="等线"/>
        <scheme val="minor"/>
      </rPr>
      <t xml:space="preserve">
(</t>
    </r>
    <r>
      <rPr>
        <sz val="6"/>
        <color theme="1"/>
        <rFont val="等线"/>
        <scheme val="minor"/>
      </rPr>
      <t>s</t>
    </r>
    <r>
      <rPr>
        <u/>
        <sz val="6"/>
        <color theme="1"/>
        <rFont val="等线"/>
        <scheme val="minor"/>
      </rPr>
      <t>ta</t>
    </r>
    <r>
      <rPr>
        <sz val="6"/>
        <color theme="1"/>
        <rFont val="等线"/>
        <scheme val="minor"/>
      </rPr>
      <t>ple)</t>
    </r>
    <phoneticPr fontId="1" type="noConversion"/>
  </si>
  <si>
    <t>#</t>
    <phoneticPr fontId="1" type="noConversion"/>
  </si>
  <si>
    <t>品名</t>
    <phoneticPr fontId="1" type="noConversion"/>
  </si>
  <si>
    <r>
      <t>重量</t>
    </r>
    <r>
      <rPr>
        <sz val="9"/>
        <color theme="1"/>
        <rFont val="等线"/>
        <scheme val="minor"/>
      </rPr>
      <t>(g)</t>
    </r>
    <phoneticPr fontId="1" type="noConversion"/>
  </si>
  <si>
    <r>
      <t>熱量</t>
    </r>
    <r>
      <rPr>
        <sz val="8"/>
        <color theme="1"/>
        <rFont val="等线"/>
        <scheme val="minor"/>
      </rPr>
      <t>(大卡)</t>
    </r>
    <phoneticPr fontId="1" type="noConversion"/>
  </si>
  <si>
    <r>
      <t>蛋白質</t>
    </r>
    <r>
      <rPr>
        <sz val="9"/>
        <color theme="1"/>
        <rFont val="等线"/>
        <scheme val="minor"/>
      </rPr>
      <t>(g)</t>
    </r>
    <phoneticPr fontId="1" type="noConversion"/>
  </si>
  <si>
    <r>
      <t>脂肪</t>
    </r>
    <r>
      <rPr>
        <sz val="9"/>
        <color theme="1"/>
        <rFont val="等线"/>
        <scheme val="minor"/>
      </rPr>
      <t>(g)</t>
    </r>
    <phoneticPr fontId="1" type="noConversion"/>
  </si>
  <si>
    <r>
      <t>碳水化合物</t>
    </r>
    <r>
      <rPr>
        <sz val="9"/>
        <color theme="1"/>
        <rFont val="等线"/>
        <scheme val="minor"/>
      </rPr>
      <t>(g)</t>
    </r>
    <phoneticPr fontId="1" type="noConversion"/>
  </si>
  <si>
    <r>
      <t>鉀</t>
    </r>
    <r>
      <rPr>
        <sz val="9"/>
        <color theme="1"/>
        <rFont val="等线"/>
        <scheme val="minor"/>
      </rPr>
      <t>(mg)</t>
    </r>
    <phoneticPr fontId="1" type="noConversion"/>
  </si>
  <si>
    <r>
      <t>鈉</t>
    </r>
    <r>
      <rPr>
        <sz val="9"/>
        <color theme="1"/>
        <rFont val="等线"/>
        <scheme val="minor"/>
      </rPr>
      <t>(mg)</t>
    </r>
    <phoneticPr fontId="1" type="noConversion"/>
  </si>
  <si>
    <t>次數</t>
    <phoneticPr fontId="1" type="noConversion"/>
  </si>
  <si>
    <t>備註</t>
    <phoneticPr fontId="1" type="noConversion"/>
  </si>
  <si>
    <t>S01</t>
    <phoneticPr fontId="1" type="noConversion"/>
  </si>
  <si>
    <t>低蛋白米1 碗</t>
    <phoneticPr fontId="1" type="noConversion"/>
  </si>
  <si>
    <t>S02</t>
    <phoneticPr fontId="1" type="noConversion"/>
  </si>
  <si>
    <t>低蛋白意大利麵1份</t>
    <phoneticPr fontId="1" type="noConversion"/>
  </si>
  <si>
    <t>S03</t>
    <phoneticPr fontId="1" type="noConversion"/>
  </si>
  <si>
    <t>鬆軟麵包1個</t>
    <phoneticPr fontId="1" type="noConversion"/>
  </si>
  <si>
    <t>S04</t>
    <phoneticPr fontId="1" type="noConversion"/>
  </si>
  <si>
    <t>意大利麵1份</t>
    <phoneticPr fontId="1" type="noConversion"/>
  </si>
  <si>
    <t>S05</t>
    <phoneticPr fontId="1" type="noConversion"/>
  </si>
  <si>
    <t>湯米粉(小碗)</t>
    <phoneticPr fontId="1" type="noConversion"/>
  </si>
  <si>
    <t>S06</t>
    <phoneticPr fontId="1" type="noConversion"/>
  </si>
  <si>
    <t>水餃</t>
    <phoneticPr fontId="1" type="noConversion"/>
  </si>
  <si>
    <t>S07</t>
    <phoneticPr fontId="1" type="noConversion"/>
  </si>
  <si>
    <t>水煎包</t>
    <phoneticPr fontId="1" type="noConversion"/>
  </si>
  <si>
    <t>S08</t>
    <phoneticPr fontId="1" type="noConversion"/>
  </si>
  <si>
    <t>燙烏龍麵1球</t>
    <phoneticPr fontId="1" type="noConversion"/>
  </si>
  <si>
    <t>S09</t>
    <phoneticPr fontId="1" type="noConversion"/>
  </si>
  <si>
    <t>土司1片</t>
    <phoneticPr fontId="1" type="noConversion"/>
  </si>
  <si>
    <t>S10</t>
    <phoneticPr fontId="1" type="noConversion"/>
  </si>
  <si>
    <t>十榖米飯1碗</t>
    <phoneticPr fontId="1" type="noConversion"/>
  </si>
  <si>
    <t>S11</t>
    <phoneticPr fontId="1" type="noConversion"/>
  </si>
  <si>
    <t>豬肉滿福堡加蛋(麥當勞)</t>
    <phoneticPr fontId="1" type="noConversion"/>
  </si>
  <si>
    <t>S12</t>
    <phoneticPr fontId="1" type="noConversion"/>
  </si>
  <si>
    <t>S13</t>
    <phoneticPr fontId="1" type="noConversion"/>
  </si>
  <si>
    <t>S14</t>
    <phoneticPr fontId="1" type="noConversion"/>
  </si>
  <si>
    <t>S15</t>
    <phoneticPr fontId="1" type="noConversion"/>
  </si>
  <si>
    <t>一、主食區營養合計</t>
    <phoneticPr fontId="1" type="noConversion"/>
  </si>
  <si>
    <t>營養限制餘額</t>
    <phoneticPr fontId="1" type="noConversion"/>
  </si>
  <si>
    <r>
      <rPr>
        <sz val="22"/>
        <color rgb="FF00B050"/>
        <rFont val="Segoe UI Symbol"/>
        <family val="2"/>
      </rPr>
      <t>☞</t>
    </r>
    <r>
      <rPr>
        <b/>
        <sz val="18"/>
        <color rgb="FF00B050"/>
        <rFont val="等线"/>
        <family val="2"/>
        <charset val="134"/>
      </rPr>
      <t xml:space="preserve"> </t>
    </r>
    <r>
      <rPr>
        <b/>
        <sz val="9"/>
        <color rgb="FF00B050"/>
        <rFont val="等线"/>
        <family val="2"/>
        <charset val="128"/>
        <scheme val="minor"/>
      </rPr>
      <t>每日標準攝取量為，蛋白質:17.5</t>
    </r>
    <r>
      <rPr>
        <b/>
        <sz val="9"/>
        <color rgb="FF00B050"/>
        <rFont val="等线"/>
        <family val="2"/>
        <charset val="134"/>
      </rPr>
      <t>g</t>
    </r>
    <r>
      <rPr>
        <b/>
        <sz val="9"/>
        <color rgb="FF00B050"/>
        <rFont val="等线"/>
        <family val="2"/>
        <charset val="128"/>
        <scheme val="minor"/>
      </rPr>
      <t>，熱量:80</t>
    </r>
    <r>
      <rPr>
        <b/>
        <sz val="9"/>
        <color rgb="FF00B050"/>
        <rFont val="等线"/>
        <family val="2"/>
        <charset val="134"/>
      </rPr>
      <t>0</t>
    </r>
    <r>
      <rPr>
        <b/>
        <sz val="9"/>
        <color rgb="FF00B050"/>
        <rFont val="等线"/>
        <family val="2"/>
        <charset val="128"/>
        <scheme val="minor"/>
      </rPr>
      <t>大卡！</t>
    </r>
    <phoneticPr fontId="1" type="noConversion"/>
  </si>
  <si>
    <r>
      <rPr>
        <sz val="22"/>
        <color theme="1"/>
        <rFont val="Segoe UI Symbol"/>
        <family val="2"/>
      </rPr>
      <t>☞</t>
    </r>
    <r>
      <rPr>
        <sz val="18"/>
        <color theme="1"/>
        <rFont val="Segoe UI Symbol"/>
        <family val="2"/>
      </rPr>
      <t xml:space="preserve"> </t>
    </r>
    <r>
      <rPr>
        <b/>
        <sz val="9"/>
        <color theme="1"/>
        <rFont val="等线"/>
        <family val="2"/>
        <charset val="134"/>
        <scheme val="minor"/>
      </rPr>
      <t>低蛋白澱粉食物：去麵筋麵粉(澄粉</t>
    </r>
    <r>
      <rPr>
        <b/>
        <sz val="9"/>
        <color theme="1"/>
        <rFont val="Microsoft YaHei UI"/>
        <family val="2"/>
        <charset val="134"/>
      </rPr>
      <t>、</t>
    </r>
    <r>
      <rPr>
        <b/>
        <sz val="9"/>
        <color theme="1"/>
        <rFont val="等线"/>
        <family val="2"/>
        <charset val="134"/>
        <scheme val="minor"/>
      </rPr>
      <t>生粉)、玉米粉、樹薯太白粉、綠豆冬粉、地瓜粉</t>
    </r>
    <r>
      <rPr>
        <b/>
        <sz val="9"/>
        <color theme="1"/>
        <rFont val="Microsoft YaHei UI"/>
        <family val="2"/>
        <charset val="134"/>
      </rPr>
      <t>等</t>
    </r>
    <r>
      <rPr>
        <b/>
        <sz val="9"/>
        <color theme="1"/>
        <rFont val="等线"/>
        <family val="2"/>
        <charset val="134"/>
        <scheme val="minor"/>
      </rPr>
      <t>材料製成的西谷米、粉圓、香蕉飴、涼粉皮、水晶餃皮、肉圓外皮、馬蹄糕/條等點心！</t>
    </r>
    <phoneticPr fontId="1" type="noConversion"/>
  </si>
  <si>
    <r>
      <t xml:space="preserve">二、
蔬
菜
區
</t>
    </r>
    <r>
      <rPr>
        <sz val="9"/>
        <color theme="1"/>
        <rFont val="等线"/>
        <scheme val="minor"/>
      </rPr>
      <t>(vegetables)</t>
    </r>
    <phoneticPr fontId="1" type="noConversion"/>
  </si>
  <si>
    <t>V01</t>
    <phoneticPr fontId="1" type="noConversion"/>
  </si>
  <si>
    <t>白蘿蔔</t>
    <phoneticPr fontId="1" type="noConversion"/>
  </si>
  <si>
    <t>V02</t>
    <phoneticPr fontId="1" type="noConversion"/>
  </si>
  <si>
    <t>番茄</t>
    <phoneticPr fontId="1" type="noConversion"/>
  </si>
  <si>
    <t>V03</t>
    <phoneticPr fontId="1" type="noConversion"/>
  </si>
  <si>
    <t>小黃瓜</t>
    <phoneticPr fontId="1" type="noConversion"/>
  </si>
  <si>
    <t>V04</t>
    <phoneticPr fontId="1" type="noConversion"/>
  </si>
  <si>
    <t>胡蘿蔔</t>
    <phoneticPr fontId="1" type="noConversion"/>
  </si>
  <si>
    <t>V05</t>
    <phoneticPr fontId="1" type="noConversion"/>
  </si>
  <si>
    <t>南瓜</t>
    <phoneticPr fontId="1" type="noConversion"/>
  </si>
  <si>
    <t>V06</t>
    <phoneticPr fontId="1" type="noConversion"/>
  </si>
  <si>
    <t>青椒</t>
    <phoneticPr fontId="1" type="noConversion"/>
  </si>
  <si>
    <t>V07</t>
    <phoneticPr fontId="1" type="noConversion"/>
  </si>
  <si>
    <t>茄子</t>
    <phoneticPr fontId="1" type="noConversion"/>
  </si>
  <si>
    <t>V08</t>
    <phoneticPr fontId="1" type="noConversion"/>
  </si>
  <si>
    <t>大白菜</t>
    <phoneticPr fontId="1" type="noConversion"/>
  </si>
  <si>
    <t>V09</t>
    <phoneticPr fontId="1" type="noConversion"/>
  </si>
  <si>
    <t>高麗菜</t>
    <phoneticPr fontId="1" type="noConversion"/>
  </si>
  <si>
    <t>V10</t>
    <phoneticPr fontId="1" type="noConversion"/>
  </si>
  <si>
    <t>油菜花</t>
    <phoneticPr fontId="1" type="noConversion"/>
  </si>
  <si>
    <t>V11</t>
    <phoneticPr fontId="1" type="noConversion"/>
  </si>
  <si>
    <t>白花椰菜(白Califlower)</t>
    <phoneticPr fontId="1" type="noConversion"/>
  </si>
  <si>
    <t>V12</t>
    <phoneticPr fontId="1" type="noConversion"/>
  </si>
  <si>
    <t>四季豆</t>
    <phoneticPr fontId="1" type="noConversion"/>
  </si>
  <si>
    <t>V13</t>
    <phoneticPr fontId="1" type="noConversion"/>
  </si>
  <si>
    <t>涼拌秋葵</t>
    <phoneticPr fontId="1" type="noConversion"/>
  </si>
  <si>
    <t>V14</t>
    <phoneticPr fontId="1" type="noConversion"/>
  </si>
  <si>
    <t>冷筍沙拉</t>
    <phoneticPr fontId="1" type="noConversion"/>
  </si>
  <si>
    <t>V15</t>
    <phoneticPr fontId="1" type="noConversion"/>
  </si>
  <si>
    <r>
      <t xml:space="preserve">牛蒡
</t>
    </r>
    <r>
      <rPr>
        <sz val="6"/>
        <color theme="1"/>
        <rFont val="等线"/>
        <scheme val="minor"/>
      </rPr>
      <t>東洋人參</t>
    </r>
    <phoneticPr fontId="1" type="noConversion"/>
  </si>
  <si>
    <t>V16</t>
    <phoneticPr fontId="1" type="noConversion"/>
  </si>
  <si>
    <r>
      <t xml:space="preserve">小松菜
</t>
    </r>
    <r>
      <rPr>
        <sz val="6"/>
        <color theme="1"/>
        <rFont val="等线"/>
        <scheme val="minor"/>
      </rPr>
      <t>日本油菜，蔬菜钙王</t>
    </r>
    <phoneticPr fontId="1" type="noConversion"/>
  </si>
  <si>
    <t>V17</t>
    <phoneticPr fontId="1" type="noConversion"/>
  </si>
  <si>
    <t>綠蘆筍</t>
    <phoneticPr fontId="1" type="noConversion"/>
  </si>
  <si>
    <t>V18</t>
    <phoneticPr fontId="1" type="noConversion"/>
  </si>
  <si>
    <t>竹筍</t>
    <phoneticPr fontId="1" type="noConversion"/>
  </si>
  <si>
    <t>V19</t>
    <phoneticPr fontId="1" type="noConversion"/>
  </si>
  <si>
    <r>
      <t xml:space="preserve">綠花椰菜(青Broccoli)
</t>
    </r>
    <r>
      <rPr>
        <sz val="6"/>
        <color theme="1"/>
        <rFont val="等线"/>
        <scheme val="minor"/>
      </rPr>
      <t>窮人的醫生、天賜的良藥</t>
    </r>
    <phoneticPr fontId="1" type="noConversion"/>
  </si>
  <si>
    <t>V20</t>
    <phoneticPr fontId="1" type="noConversion"/>
  </si>
  <si>
    <t>玉米</t>
    <phoneticPr fontId="1" type="noConversion"/>
  </si>
  <si>
    <t>V21</t>
    <phoneticPr fontId="1" type="noConversion"/>
  </si>
  <si>
    <t>菠菜</t>
    <phoneticPr fontId="1" type="noConversion"/>
  </si>
  <si>
    <t>V22</t>
    <phoneticPr fontId="1" type="noConversion"/>
  </si>
  <si>
    <t>豆芽</t>
    <phoneticPr fontId="1" type="noConversion"/>
  </si>
  <si>
    <t>V23</t>
    <phoneticPr fontId="1" type="noConversion"/>
  </si>
  <si>
    <t>V24</t>
    <phoneticPr fontId="1" type="noConversion"/>
  </si>
  <si>
    <t>V25</t>
    <phoneticPr fontId="1" type="noConversion"/>
  </si>
  <si>
    <t>二、蔬菜區營養合計</t>
    <phoneticPr fontId="1" type="noConversion"/>
  </si>
  <si>
    <r>
      <rPr>
        <sz val="22"/>
        <color rgb="FF00B050"/>
        <rFont val="Segoe UI Symbol"/>
        <family val="2"/>
      </rPr>
      <t>☞</t>
    </r>
    <r>
      <rPr>
        <sz val="18"/>
        <color rgb="FF00B050"/>
        <rFont val="Segoe UI Symbol"/>
        <family val="2"/>
      </rPr>
      <t xml:space="preserve"> </t>
    </r>
    <r>
      <rPr>
        <b/>
        <sz val="9"/>
        <color rgb="FF00B050"/>
        <rFont val="等线"/>
        <family val="2"/>
        <charset val="134"/>
        <scheme val="minor"/>
      </rPr>
      <t>每日標準攝取量為，蛋白質:</t>
    </r>
    <r>
      <rPr>
        <b/>
        <sz val="9"/>
        <color rgb="FF00B050"/>
        <rFont val="Calibri"/>
        <family val="2"/>
      </rPr>
      <t>3.0g</t>
    </r>
    <r>
      <rPr>
        <b/>
        <sz val="9"/>
        <color rgb="FF00B050"/>
        <rFont val="等线"/>
        <family val="2"/>
        <charset val="134"/>
      </rPr>
      <t>，</t>
    </r>
    <r>
      <rPr>
        <b/>
        <sz val="9"/>
        <color rgb="FF00B050"/>
        <rFont val="等线"/>
        <family val="2"/>
        <charset val="134"/>
        <scheme val="minor"/>
      </rPr>
      <t>熱量:</t>
    </r>
    <r>
      <rPr>
        <b/>
        <sz val="9"/>
        <color rgb="FF00B050"/>
        <rFont val="Calibri"/>
        <family val="2"/>
      </rPr>
      <t>50</t>
    </r>
    <r>
      <rPr>
        <b/>
        <sz val="9"/>
        <color rgb="FF00B050"/>
        <rFont val="等线"/>
        <family val="2"/>
        <charset val="134"/>
        <scheme val="minor"/>
      </rPr>
      <t>大卡！</t>
    </r>
    <phoneticPr fontId="1" type="noConversion"/>
  </si>
  <si>
    <r>
      <t xml:space="preserve">三、
水
果
區
</t>
    </r>
    <r>
      <rPr>
        <sz val="6"/>
        <color theme="1"/>
        <rFont val="等线"/>
        <scheme val="minor"/>
      </rPr>
      <t>(fruits)</t>
    </r>
    <phoneticPr fontId="1" type="noConversion"/>
  </si>
  <si>
    <t>F01</t>
    <phoneticPr fontId="1" type="noConversion"/>
  </si>
  <si>
    <t>西瓜</t>
    <phoneticPr fontId="1" type="noConversion"/>
  </si>
  <si>
    <t>F02</t>
    <phoneticPr fontId="1" type="noConversion"/>
  </si>
  <si>
    <t>蘋果(1/2)</t>
    <phoneticPr fontId="1" type="noConversion"/>
  </si>
  <si>
    <t>F03</t>
    <phoneticPr fontId="1" type="noConversion"/>
  </si>
  <si>
    <t>哈密瓜(1/4)</t>
    <phoneticPr fontId="1" type="noConversion"/>
  </si>
  <si>
    <t>F04</t>
    <phoneticPr fontId="1" type="noConversion"/>
  </si>
  <si>
    <t>香蕉(1/2)</t>
    <phoneticPr fontId="1" type="noConversion"/>
  </si>
  <si>
    <t>F05</t>
    <phoneticPr fontId="1" type="noConversion"/>
  </si>
  <si>
    <t>柳橙</t>
    <phoneticPr fontId="1" type="noConversion"/>
  </si>
  <si>
    <t>F06</t>
    <phoneticPr fontId="1" type="noConversion"/>
  </si>
  <si>
    <t>蘋果沙拉</t>
    <phoneticPr fontId="1" type="noConversion"/>
  </si>
  <si>
    <t>F07</t>
    <phoneticPr fontId="1" type="noConversion"/>
  </si>
  <si>
    <t>F08</t>
    <phoneticPr fontId="1" type="noConversion"/>
  </si>
  <si>
    <t>F09</t>
    <phoneticPr fontId="1" type="noConversion"/>
  </si>
  <si>
    <t>F10</t>
    <phoneticPr fontId="1" type="noConversion"/>
  </si>
  <si>
    <t>三、水果區營養合計</t>
    <phoneticPr fontId="1" type="noConversion"/>
  </si>
  <si>
    <r>
      <rPr>
        <sz val="20"/>
        <color rgb="FF00B050"/>
        <rFont val="Segoe UI Symbol"/>
        <family val="2"/>
      </rPr>
      <t xml:space="preserve">☞ </t>
    </r>
    <r>
      <rPr>
        <b/>
        <sz val="9"/>
        <color rgb="FF00B050"/>
        <rFont val="等线"/>
        <scheme val="minor"/>
      </rPr>
      <t>每日標準攝取量為</t>
    </r>
    <r>
      <rPr>
        <b/>
        <sz val="9"/>
        <color rgb="FF00B050"/>
        <rFont val="Microsoft YaHei UI"/>
        <family val="2"/>
        <charset val="134"/>
      </rPr>
      <t>，</t>
    </r>
    <r>
      <rPr>
        <b/>
        <sz val="9"/>
        <color rgb="FF00B050"/>
        <rFont val="等线"/>
        <scheme val="minor"/>
      </rPr>
      <t>蛋白質：1.5g</t>
    </r>
    <r>
      <rPr>
        <b/>
        <sz val="9"/>
        <color rgb="FF00B050"/>
        <rFont val="Microsoft YaHei UI"/>
        <family val="2"/>
        <charset val="134"/>
      </rPr>
      <t>，</t>
    </r>
    <r>
      <rPr>
        <b/>
        <sz val="9"/>
        <color rgb="FF00B050"/>
        <rFont val="等线"/>
        <scheme val="minor"/>
      </rPr>
      <t>熱量：75大卡</t>
    </r>
    <phoneticPr fontId="1" type="noConversion"/>
  </si>
  <si>
    <r>
      <t xml:space="preserve">四、
雜
糧
區
</t>
    </r>
    <r>
      <rPr>
        <sz val="6"/>
        <color theme="1"/>
        <rFont val="等线"/>
        <scheme val="minor"/>
      </rPr>
      <t xml:space="preserve">
(yam)</t>
    </r>
    <phoneticPr fontId="1" type="noConversion"/>
  </si>
  <si>
    <t>Y01</t>
    <phoneticPr fontId="1" type="noConversion"/>
  </si>
  <si>
    <t>葡萄乾(10粒)</t>
    <phoneticPr fontId="1" type="noConversion"/>
  </si>
  <si>
    <t>Y02</t>
    <phoneticPr fontId="1" type="noConversion"/>
  </si>
  <si>
    <r>
      <t xml:space="preserve">馬鈴薯(1顆)
</t>
    </r>
    <r>
      <rPr>
        <sz val="6"/>
        <color theme="1"/>
        <rFont val="等线"/>
        <scheme val="minor"/>
      </rPr>
      <t>地下蘋果</t>
    </r>
    <phoneticPr fontId="1" type="noConversion"/>
  </si>
  <si>
    <t>Y03</t>
    <phoneticPr fontId="1" type="noConversion"/>
  </si>
  <si>
    <t>枸杞(10粒)</t>
    <phoneticPr fontId="1" type="noConversion"/>
  </si>
  <si>
    <t>Y04</t>
    <phoneticPr fontId="1" type="noConversion"/>
  </si>
  <si>
    <r>
      <t xml:space="preserve">核桃(1顆)
</t>
    </r>
    <r>
      <rPr>
        <sz val="6"/>
        <color theme="1"/>
        <rFont val="等线"/>
        <scheme val="minor"/>
      </rPr>
      <t>抗氧化之王</t>
    </r>
    <phoneticPr fontId="1" type="noConversion"/>
  </si>
  <si>
    <t>Y05</t>
    <phoneticPr fontId="1" type="noConversion"/>
  </si>
  <si>
    <t>Mr.Brown芝麻(1t)</t>
    <phoneticPr fontId="1" type="noConversion"/>
  </si>
  <si>
    <t>Y06</t>
    <phoneticPr fontId="1" type="noConversion"/>
  </si>
  <si>
    <t>腰果(2顆)</t>
    <phoneticPr fontId="1" type="noConversion"/>
  </si>
  <si>
    <t>Y07</t>
    <phoneticPr fontId="1" type="noConversion"/>
  </si>
  <si>
    <t>南瓜子(20粒)</t>
    <phoneticPr fontId="1" type="noConversion"/>
  </si>
  <si>
    <t>Y08</t>
    <phoneticPr fontId="1" type="noConversion"/>
  </si>
  <si>
    <t>杏仁(2顆)</t>
    <phoneticPr fontId="1" type="noConversion"/>
  </si>
  <si>
    <t>Y09</t>
    <phoneticPr fontId="1" type="noConversion"/>
  </si>
  <si>
    <t>地瓜(1/3個)</t>
    <phoneticPr fontId="1" type="noConversion"/>
  </si>
  <si>
    <t>Y10</t>
    <phoneticPr fontId="1" type="noConversion"/>
  </si>
  <si>
    <t>芋頭(2顆)</t>
    <phoneticPr fontId="1" type="noConversion"/>
  </si>
  <si>
    <t>Y11</t>
    <phoneticPr fontId="1" type="noConversion"/>
  </si>
  <si>
    <r>
      <t xml:space="preserve">蔓越莓(5粒)
</t>
    </r>
    <r>
      <rPr>
        <sz val="6"/>
        <color theme="1"/>
        <rFont val="等线"/>
        <scheme val="minor"/>
      </rPr>
      <t>泌尿道守護神</t>
    </r>
    <phoneticPr fontId="1" type="noConversion"/>
  </si>
  <si>
    <t>Y12</t>
    <phoneticPr fontId="1" type="noConversion"/>
  </si>
  <si>
    <t>Y13</t>
    <phoneticPr fontId="1" type="noConversion"/>
  </si>
  <si>
    <t>Y14</t>
    <phoneticPr fontId="1" type="noConversion"/>
  </si>
  <si>
    <t>Y15</t>
    <phoneticPr fontId="1" type="noConversion"/>
  </si>
  <si>
    <t>四、雜糧區營養合計</t>
    <phoneticPr fontId="1" type="noConversion"/>
  </si>
  <si>
    <r>
      <rPr>
        <sz val="22"/>
        <color rgb="FF00B050"/>
        <rFont val="Segoe UI Symbol"/>
        <family val="2"/>
      </rPr>
      <t>☞</t>
    </r>
    <r>
      <rPr>
        <sz val="18"/>
        <color rgb="FF00B050"/>
        <rFont val="Segoe UI Symbol"/>
        <family val="2"/>
      </rPr>
      <t xml:space="preserve"> </t>
    </r>
    <r>
      <rPr>
        <b/>
        <sz val="9"/>
        <color rgb="FF00B050"/>
        <rFont val="等线"/>
        <scheme val="minor"/>
      </rPr>
      <t>每日標準攝取量為，蛋白質:1.5g，熱量:70大卡</t>
    </r>
    <phoneticPr fontId="1" type="noConversion"/>
  </si>
  <si>
    <r>
      <t xml:space="preserve">五、
調
味
區
</t>
    </r>
    <r>
      <rPr>
        <sz val="6"/>
        <color theme="1"/>
        <rFont val="等线"/>
        <scheme val="minor"/>
      </rPr>
      <t>(seasoning)</t>
    </r>
    <phoneticPr fontId="1" type="noConversion"/>
  </si>
  <si>
    <t>美奶滋(1T)</t>
    <phoneticPr fontId="1" type="noConversion"/>
  </si>
  <si>
    <t>橄欖油(1T)</t>
    <phoneticPr fontId="1" type="noConversion"/>
  </si>
  <si>
    <t>芥子油(1T)</t>
    <phoneticPr fontId="1" type="noConversion"/>
  </si>
  <si>
    <t>砂糖(2t)</t>
    <phoneticPr fontId="1" type="noConversion"/>
  </si>
  <si>
    <t>低鈉鹽(1t)</t>
    <phoneticPr fontId="1" type="noConversion"/>
  </si>
  <si>
    <t>總統牌早餐奶油(1塊)</t>
    <phoneticPr fontId="1" type="noConversion"/>
  </si>
  <si>
    <t>魚油蝦紅素(白蘭氏)</t>
    <phoneticPr fontId="1" type="noConversion"/>
  </si>
  <si>
    <t>醬油(1T)</t>
    <phoneticPr fontId="1" type="noConversion"/>
  </si>
  <si>
    <t>B群</t>
    <phoneticPr fontId="1" type="noConversion"/>
  </si>
  <si>
    <t>UC-II(白蘭氏)</t>
    <phoneticPr fontId="1" type="noConversion"/>
  </si>
  <si>
    <t>S16</t>
    <phoneticPr fontId="1" type="noConversion"/>
  </si>
  <si>
    <t>五、調味區營養合計</t>
    <phoneticPr fontId="1" type="noConversion"/>
  </si>
  <si>
    <r>
      <rPr>
        <sz val="22"/>
        <color rgb="FF00B050"/>
        <rFont val="Segoe UI Symbol"/>
        <family val="2"/>
      </rPr>
      <t>☞</t>
    </r>
    <r>
      <rPr>
        <sz val="18"/>
        <color rgb="FF00B050"/>
        <rFont val="Segoe UI Symbol"/>
        <family val="2"/>
      </rPr>
      <t xml:space="preserve"> </t>
    </r>
    <r>
      <rPr>
        <b/>
        <sz val="9"/>
        <color rgb="FF00B050"/>
        <rFont val="等线"/>
        <scheme val="minor"/>
      </rPr>
      <t>每日標準攝取量為，蛋白質:2.0g，熱量:350大卡！</t>
    </r>
    <phoneticPr fontId="1" type="noConversion"/>
  </si>
  <si>
    <r>
      <t xml:space="preserve">六、
主
菜
區
</t>
    </r>
    <r>
      <rPr>
        <b/>
        <sz val="6"/>
        <color theme="1"/>
        <rFont val="等线"/>
        <scheme val="minor"/>
      </rPr>
      <t>(</t>
    </r>
    <r>
      <rPr>
        <u/>
        <sz val="6"/>
        <color theme="1"/>
        <rFont val="等线"/>
        <scheme val="minor"/>
      </rPr>
      <t>en</t>
    </r>
    <r>
      <rPr>
        <sz val="6"/>
        <color theme="1"/>
        <rFont val="等线"/>
        <scheme val="minor"/>
      </rPr>
      <t>trée)</t>
    </r>
    <phoneticPr fontId="1" type="noConversion"/>
  </si>
  <si>
    <t>E01</t>
    <phoneticPr fontId="1" type="noConversion"/>
  </si>
  <si>
    <t>總統牌早餐起司(一塊)</t>
    <phoneticPr fontId="1" type="noConversion"/>
  </si>
  <si>
    <t>E02</t>
    <phoneticPr fontId="1" type="noConversion"/>
  </si>
  <si>
    <t>汆燙毛豆</t>
    <phoneticPr fontId="1" type="noConversion"/>
  </si>
  <si>
    <t>E03</t>
    <phoneticPr fontId="1" type="noConversion"/>
  </si>
  <si>
    <t>帆立貝(扇貝)</t>
    <phoneticPr fontId="1" type="noConversion"/>
  </si>
  <si>
    <t>E04</t>
    <phoneticPr fontId="1" type="noConversion"/>
  </si>
  <si>
    <t>嫩豆腐</t>
    <phoneticPr fontId="1" type="noConversion"/>
  </si>
  <si>
    <t>E05</t>
    <phoneticPr fontId="1" type="noConversion"/>
  </si>
  <si>
    <t>板豆腐</t>
    <phoneticPr fontId="1" type="noConversion"/>
  </si>
  <si>
    <t>E06</t>
    <phoneticPr fontId="1" type="noConversion"/>
  </si>
  <si>
    <t>油豆腐</t>
    <phoneticPr fontId="1" type="noConversion"/>
  </si>
  <si>
    <t>E07</t>
    <phoneticPr fontId="1" type="noConversion"/>
  </si>
  <si>
    <t>蒸魚</t>
    <phoneticPr fontId="1" type="noConversion"/>
  </si>
  <si>
    <t>E08</t>
    <phoneticPr fontId="1" type="noConversion"/>
  </si>
  <si>
    <t>枸杞肉絲</t>
    <phoneticPr fontId="1" type="noConversion"/>
  </si>
  <si>
    <t>E09</t>
    <phoneticPr fontId="1" type="noConversion"/>
  </si>
  <si>
    <t>腰果雞丁</t>
    <phoneticPr fontId="1" type="noConversion"/>
  </si>
  <si>
    <t>E10</t>
    <phoneticPr fontId="1" type="noConversion"/>
  </si>
  <si>
    <t>牡蠣</t>
    <phoneticPr fontId="1" type="noConversion"/>
  </si>
  <si>
    <t>E11</t>
    <phoneticPr fontId="1" type="noConversion"/>
  </si>
  <si>
    <t>咖喱魚片</t>
    <phoneticPr fontId="1" type="noConversion"/>
  </si>
  <si>
    <t>E12</t>
    <phoneticPr fontId="1" type="noConversion"/>
  </si>
  <si>
    <t>日本甜蝦</t>
    <phoneticPr fontId="1" type="noConversion"/>
  </si>
  <si>
    <t>E13</t>
    <phoneticPr fontId="1" type="noConversion"/>
  </si>
  <si>
    <t>獅子頭</t>
    <phoneticPr fontId="1" type="noConversion"/>
  </si>
  <si>
    <t>E14</t>
    <phoneticPr fontId="1" type="noConversion"/>
  </si>
  <si>
    <t>魚板竹輪</t>
    <phoneticPr fontId="1" type="noConversion"/>
  </si>
  <si>
    <t>E15</t>
    <phoneticPr fontId="1" type="noConversion"/>
  </si>
  <si>
    <t>雞蛋</t>
    <phoneticPr fontId="1" type="noConversion"/>
  </si>
  <si>
    <t>E16</t>
    <phoneticPr fontId="1" type="noConversion"/>
  </si>
  <si>
    <t>鮪魚罐頭</t>
    <phoneticPr fontId="1" type="noConversion"/>
  </si>
  <si>
    <t>E17</t>
    <phoneticPr fontId="1" type="noConversion"/>
  </si>
  <si>
    <t>納豆</t>
    <phoneticPr fontId="1" type="noConversion"/>
  </si>
  <si>
    <t>E18</t>
    <phoneticPr fontId="1" type="noConversion"/>
  </si>
  <si>
    <t>魚排(鯛魚)</t>
    <phoneticPr fontId="1" type="noConversion"/>
  </si>
  <si>
    <t>E19</t>
    <phoneticPr fontId="1" type="noConversion"/>
  </si>
  <si>
    <t>火腿</t>
    <phoneticPr fontId="1" type="noConversion"/>
  </si>
  <si>
    <t>E20</t>
    <phoneticPr fontId="1" type="noConversion"/>
  </si>
  <si>
    <t>迷迭香雞排</t>
    <phoneticPr fontId="1" type="noConversion"/>
  </si>
  <si>
    <t>E21</t>
    <phoneticPr fontId="1" type="noConversion"/>
  </si>
  <si>
    <t>薄豬肉片</t>
    <phoneticPr fontId="1" type="noConversion"/>
  </si>
  <si>
    <t>E22</t>
    <phoneticPr fontId="1" type="noConversion"/>
  </si>
  <si>
    <t>章魚、花枝</t>
    <phoneticPr fontId="1" type="noConversion"/>
  </si>
  <si>
    <t>E23</t>
    <phoneticPr fontId="1" type="noConversion"/>
  </si>
  <si>
    <t>E24</t>
    <phoneticPr fontId="1" type="noConversion"/>
  </si>
  <si>
    <t>六、主菜營養合計</t>
    <phoneticPr fontId="1" type="noConversion"/>
  </si>
  <si>
    <r>
      <rPr>
        <sz val="22"/>
        <color rgb="FF00B050"/>
        <rFont val="Segoe UI Symbol"/>
        <family val="2"/>
      </rPr>
      <t>☞</t>
    </r>
    <r>
      <rPr>
        <sz val="18"/>
        <color rgb="FF00B050"/>
        <rFont val="Segoe UI Symbol"/>
        <family val="2"/>
      </rPr>
      <t xml:space="preserve"> </t>
    </r>
    <r>
      <rPr>
        <b/>
        <sz val="9"/>
        <color rgb="FF00B050"/>
        <rFont val="等线"/>
        <scheme val="minor"/>
      </rPr>
      <t>每日標準攝取量為，蛋白質:25g，熱量:300大卡!</t>
    </r>
    <phoneticPr fontId="1" type="noConversion"/>
  </si>
  <si>
    <r>
      <rPr>
        <sz val="22"/>
        <rFont val="Segoe UI Symbol"/>
        <family val="2"/>
      </rPr>
      <t>☞</t>
    </r>
    <r>
      <rPr>
        <sz val="18"/>
        <rFont val="Segoe UI Symbol"/>
        <family val="2"/>
      </rPr>
      <t xml:space="preserve"> </t>
    </r>
    <r>
      <rPr>
        <b/>
        <sz val="9"/>
        <rFont val="等线"/>
        <family val="2"/>
        <charset val="134"/>
      </rPr>
      <t>好的蛋白質攝取順序：豆&gt;魚&gt;蛋&gt;肉</t>
    </r>
    <r>
      <rPr>
        <b/>
        <sz val="9"/>
        <rFont val="等线"/>
        <scheme val="minor"/>
      </rPr>
      <t>!</t>
    </r>
    <phoneticPr fontId="1" type="noConversion"/>
  </si>
  <si>
    <t>七、
甜
點
、
飲
品
區</t>
    <phoneticPr fontId="1" type="noConversion"/>
  </si>
  <si>
    <t>D01</t>
    <phoneticPr fontId="1" type="noConversion"/>
  </si>
  <si>
    <t>運動飲品</t>
    <phoneticPr fontId="1" type="noConversion"/>
  </si>
  <si>
    <t>D02</t>
    <phoneticPr fontId="1" type="noConversion"/>
  </si>
  <si>
    <t>果醬</t>
    <phoneticPr fontId="1" type="noConversion"/>
  </si>
  <si>
    <t>D03</t>
    <phoneticPr fontId="1" type="noConversion"/>
  </si>
  <si>
    <t>無糖黑咖啡(麥當勞)</t>
    <phoneticPr fontId="1" type="noConversion"/>
  </si>
  <si>
    <t>D04</t>
    <phoneticPr fontId="1" type="noConversion"/>
  </si>
  <si>
    <t>高纖蘇打餅乾</t>
    <phoneticPr fontId="1" type="noConversion"/>
  </si>
  <si>
    <t>D05</t>
    <phoneticPr fontId="1" type="noConversion"/>
  </si>
  <si>
    <t>果凍</t>
    <phoneticPr fontId="1" type="noConversion"/>
  </si>
  <si>
    <t>D06</t>
    <phoneticPr fontId="1" type="noConversion"/>
  </si>
  <si>
    <t>玉米湯(麥當勞)</t>
    <phoneticPr fontId="1" type="noConversion"/>
  </si>
  <si>
    <t>D07</t>
    <phoneticPr fontId="1" type="noConversion"/>
  </si>
  <si>
    <t>海帶味噌湯</t>
    <phoneticPr fontId="1" type="noConversion"/>
  </si>
  <si>
    <t>D08</t>
    <phoneticPr fontId="1" type="noConversion"/>
  </si>
  <si>
    <t>綠豆西米露</t>
    <phoneticPr fontId="1" type="noConversion"/>
  </si>
  <si>
    <t>D09</t>
    <phoneticPr fontId="1" type="noConversion"/>
  </si>
  <si>
    <t>牛奶</t>
    <phoneticPr fontId="1" type="noConversion"/>
  </si>
  <si>
    <t>D10</t>
    <phoneticPr fontId="1" type="noConversion"/>
  </si>
  <si>
    <t>紫菜蛋花湯</t>
    <phoneticPr fontId="1" type="noConversion"/>
  </si>
  <si>
    <t>D11</t>
    <phoneticPr fontId="1" type="noConversion"/>
  </si>
  <si>
    <t>酸辣湯</t>
    <phoneticPr fontId="1" type="noConversion"/>
  </si>
  <si>
    <t>D12</t>
    <phoneticPr fontId="1" type="noConversion"/>
  </si>
  <si>
    <t>D13</t>
    <phoneticPr fontId="1" type="noConversion"/>
  </si>
  <si>
    <t>D14</t>
    <phoneticPr fontId="1" type="noConversion"/>
  </si>
  <si>
    <t>D15</t>
    <phoneticPr fontId="1" type="noConversion"/>
  </si>
  <si>
    <t>D16</t>
    <phoneticPr fontId="1" type="noConversion"/>
  </si>
  <si>
    <t>七、甜點飲品區營養合計</t>
    <phoneticPr fontId="1" type="noConversion"/>
  </si>
  <si>
    <r>
      <rPr>
        <sz val="22"/>
        <color rgb="FF00B050"/>
        <rFont val="Segoe UI Symbol"/>
        <family val="2"/>
      </rPr>
      <t>☞</t>
    </r>
    <r>
      <rPr>
        <sz val="18"/>
        <color rgb="FF00B050"/>
        <rFont val="等线"/>
        <family val="2"/>
        <charset val="134"/>
      </rPr>
      <t xml:space="preserve"> </t>
    </r>
    <r>
      <rPr>
        <b/>
        <sz val="9"/>
        <color rgb="FF00B050"/>
        <rFont val="等线"/>
        <scheme val="minor"/>
      </rPr>
      <t>如果還有</t>
    </r>
    <r>
      <rPr>
        <b/>
        <sz val="14"/>
        <color rgb="FF00B050"/>
        <rFont val="等线"/>
        <scheme val="minor"/>
      </rPr>
      <t>剩餘熱量</t>
    </r>
    <r>
      <rPr>
        <b/>
        <sz val="9"/>
        <color rgb="FF00B050"/>
        <rFont val="等线"/>
        <scheme val="minor"/>
      </rPr>
      <t>，就可以</t>
    </r>
    <r>
      <rPr>
        <b/>
        <sz val="9"/>
        <color rgb="FF00B050"/>
        <rFont val="等线"/>
        <family val="2"/>
        <charset val="134"/>
      </rPr>
      <t>額外再</t>
    </r>
    <r>
      <rPr>
        <b/>
        <sz val="9"/>
        <color rgb="FF00B050"/>
        <rFont val="等线"/>
        <scheme val="minor"/>
      </rPr>
      <t>攝取一些不含蛋白質的</t>
    </r>
    <r>
      <rPr>
        <b/>
        <sz val="14"/>
        <color rgb="FF00B050"/>
        <rFont val="等线"/>
        <scheme val="minor"/>
      </rPr>
      <t>甜點</t>
    </r>
    <r>
      <rPr>
        <b/>
        <sz val="9"/>
        <color rgb="FF00B050"/>
        <rFont val="等线"/>
        <scheme val="minor"/>
      </rPr>
      <t>！</t>
    </r>
    <phoneticPr fontId="1" type="noConversion"/>
  </si>
  <si>
    <r>
      <t xml:space="preserve">BFR
</t>
    </r>
    <r>
      <rPr>
        <b/>
        <sz val="9"/>
        <color theme="1"/>
        <rFont val="華康POP1體W7(P)"/>
        <family val="3"/>
        <charset val="136"/>
      </rPr>
      <t>(體脂率)</t>
    </r>
    <phoneticPr fontId="1" type="noConversion"/>
  </si>
  <si>
    <r>
      <t xml:space="preserve">蛋白質飲食需求量
</t>
    </r>
    <r>
      <rPr>
        <sz val="8"/>
        <color theme="1"/>
        <rFont val="等线"/>
        <scheme val="minor"/>
      </rPr>
      <t>（</t>
    </r>
    <r>
      <rPr>
        <b/>
        <sz val="9"/>
        <color theme="1"/>
        <rFont val="等线"/>
        <scheme val="minor"/>
      </rPr>
      <t>1公克 : 4大卡）</t>
    </r>
    <phoneticPr fontId="1" type="noConversion"/>
  </si>
  <si>
    <r>
      <t xml:space="preserve">脂肪飲食需求量
</t>
    </r>
    <r>
      <rPr>
        <b/>
        <sz val="9"/>
        <color theme="1"/>
        <rFont val="等线"/>
        <scheme val="minor"/>
      </rPr>
      <t>（1公克 : 9大卡）</t>
    </r>
    <phoneticPr fontId="1" type="noConversion"/>
  </si>
  <si>
    <r>
      <t xml:space="preserve">醣類飲食需求量
</t>
    </r>
    <r>
      <rPr>
        <b/>
        <sz val="9"/>
        <color theme="1"/>
        <rFont val="等线"/>
        <scheme val="minor"/>
      </rPr>
      <t>（1公克 : 4大卡）</t>
    </r>
    <phoneticPr fontId="1" type="noConversion"/>
  </si>
  <si>
    <r>
      <t xml:space="preserve">正常人熱量總需求
</t>
    </r>
    <r>
      <rPr>
        <sz val="8"/>
        <color theme="1"/>
        <rFont val="等线"/>
        <scheme val="minor"/>
      </rPr>
      <t>（</t>
    </r>
    <r>
      <rPr>
        <b/>
        <sz val="9"/>
        <color theme="1"/>
        <rFont val="等线"/>
        <scheme val="minor"/>
      </rPr>
      <t>體重*需求參數， 大卡）</t>
    </r>
    <phoneticPr fontId="1" type="noConversion"/>
  </si>
  <si>
    <r>
      <t xml:space="preserve">減肥者熱量總需求
</t>
    </r>
    <r>
      <rPr>
        <b/>
        <sz val="9"/>
        <color rgb="FFFF0000"/>
        <rFont val="等线"/>
        <scheme val="minor"/>
      </rPr>
      <t>（體重*減肥需求參數，大卡）</t>
    </r>
    <phoneticPr fontId="1" type="noConversion"/>
  </si>
  <si>
    <r>
      <t xml:space="preserve">蛋白質飲食調整量
</t>
    </r>
    <r>
      <rPr>
        <b/>
        <sz val="9"/>
        <color theme="1"/>
        <rFont val="等线"/>
        <scheme val="minor"/>
      </rPr>
      <t>（公克）</t>
    </r>
    <phoneticPr fontId="1" type="noConversion"/>
  </si>
  <si>
    <r>
      <t xml:space="preserve">脂肪飲食調整量
</t>
    </r>
    <r>
      <rPr>
        <b/>
        <sz val="9"/>
        <color theme="1"/>
        <rFont val="等线"/>
        <scheme val="minor"/>
      </rPr>
      <t>（公克）</t>
    </r>
    <phoneticPr fontId="1" type="noConversion"/>
  </si>
  <si>
    <r>
      <t xml:space="preserve">醣類飲食調整量
</t>
    </r>
    <r>
      <rPr>
        <b/>
        <sz val="9"/>
        <color theme="1"/>
        <rFont val="等线"/>
        <scheme val="minor"/>
      </rPr>
      <t>（公克）</t>
    </r>
    <phoneticPr fontId="1" type="noConversion"/>
  </si>
  <si>
    <t>《熱量換體重法》營養分析與需求估算</t>
    <phoneticPr fontId="1" type="noConversion"/>
  </si>
  <si>
    <r>
      <t>《熱量換體重法》</t>
    </r>
    <r>
      <rPr>
        <sz val="48"/>
        <color theme="1"/>
        <rFont val="DengXian"/>
        <family val="5"/>
        <charset val="134"/>
      </rPr>
      <t xml:space="preserve"> </t>
    </r>
    <r>
      <rPr>
        <sz val="48"/>
        <color theme="1"/>
        <rFont val="華康POP1體W7(P)"/>
        <family val="5"/>
        <charset val="136"/>
      </rPr>
      <t>自由配食譜</t>
    </r>
    <r>
      <rPr>
        <sz val="48"/>
        <color theme="1"/>
        <rFont val="DengXian"/>
        <family val="5"/>
        <charset val="134"/>
      </rPr>
      <t xml:space="preserve"> </t>
    </r>
    <r>
      <rPr>
        <sz val="48"/>
        <color theme="1"/>
        <rFont val="華康POP1體W7(P)"/>
        <family val="5"/>
        <charset val="136"/>
      </rPr>
      <t xml:space="preserve">控制表
 </t>
    </r>
    <r>
      <rPr>
        <sz val="48"/>
        <color theme="1"/>
        <rFont val="華康POP1體W7(P)"/>
        <family val="2"/>
        <charset val="136"/>
      </rPr>
      <t>(資料來源: USDA、FDA消費者專區、實際食材成分表)</t>
    </r>
    <phoneticPr fontId="1" type="noConversion"/>
  </si>
  <si>
    <r>
      <t xml:space="preserve">工作強度與
需求參數
</t>
    </r>
    <r>
      <rPr>
        <b/>
        <sz val="8"/>
        <color theme="1"/>
        <rFont val="華康POP1體W7(P)"/>
        <family val="5"/>
        <charset val="136"/>
      </rPr>
      <t xml:space="preserve">（正常人)/
</t>
    </r>
    <r>
      <rPr>
        <b/>
        <sz val="8"/>
        <color rgb="FFFF0000"/>
        <rFont val="華康POP1體W7(P)"/>
        <family val="5"/>
        <charset val="136"/>
      </rPr>
      <t>(BMI&gt;25</t>
    </r>
    <r>
      <rPr>
        <b/>
        <sz val="8"/>
        <color rgb="FFFF0000"/>
        <rFont val="DengXian"/>
        <family val="5"/>
        <charset val="134"/>
      </rPr>
      <t xml:space="preserve"> </t>
    </r>
    <r>
      <rPr>
        <b/>
        <sz val="8"/>
        <color rgb="FFFF0000"/>
        <rFont val="華康POP1體W7(P)"/>
        <family val="5"/>
        <charset val="136"/>
      </rPr>
      <t>減肥者）</t>
    </r>
    <phoneticPr fontId="1" type="noConversion"/>
  </si>
  <si>
    <t>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</si>
</sst>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_ "/>
    <numFmt numFmtId="178" formatCode="#,##0_);[Red]\(#,##0\)"/>
    <numFmt numFmtId="179" formatCode="0.00_);[Red]\(0.00\)"/>
    <numFmt numFmtId="180" formatCode="0.0_);[Red]\(0.0\)"/>
    <numFmt numFmtId="181" formatCode="#,##0.0_ "/>
    <numFmt numFmtId="182" formatCode="#,##0.0_);[Red]\(#,##0.0\)"/>
  </numFmts>
  <fonts count="8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36"/>
      <color theme="1"/>
      <name val="華康POP1體W7(P)"/>
      <family val="5"/>
      <charset val="136"/>
    </font>
    <font>
      <sz val="26"/>
      <color theme="1"/>
      <name val="華康POP1體W7(P)"/>
      <family val="5"/>
      <charset val="136"/>
    </font>
    <font>
      <sz val="22"/>
      <color theme="1"/>
      <name val="華康POP1體W7(P)"/>
      <family val="5"/>
      <charset val="136"/>
    </font>
    <font>
      <sz val="16"/>
      <color rgb="FF0070C0"/>
      <name val="華康POP1體W7(P)"/>
      <family val="5"/>
      <charset val="136"/>
    </font>
    <font>
      <sz val="16"/>
      <color rgb="FF00B050"/>
      <name val="華康POP1體W7(P)"/>
      <family val="5"/>
      <charset val="136"/>
    </font>
    <font>
      <sz val="16"/>
      <color theme="1"/>
      <name val="華康POP1體W7(P)"/>
      <family val="5"/>
      <charset val="136"/>
    </font>
    <font>
      <b/>
      <sz val="9"/>
      <color theme="1"/>
      <name val="等线"/>
      <scheme val="minor"/>
    </font>
    <font>
      <sz val="14"/>
      <name val="標楷體"/>
      <family val="4"/>
      <charset val="136"/>
    </font>
    <font>
      <b/>
      <sz val="9"/>
      <color theme="1"/>
      <name val="DengXian"/>
      <family val="3"/>
      <charset val="134"/>
    </font>
    <font>
      <sz val="8"/>
      <color theme="1"/>
      <name val="等线"/>
      <scheme val="minor"/>
    </font>
    <font>
      <i/>
      <sz val="14"/>
      <color theme="1"/>
      <name val="標楷體"/>
      <family val="4"/>
      <charset val="136"/>
    </font>
    <font>
      <sz val="16"/>
      <color rgb="FFFF0000"/>
      <name val="華康POP1體W7(P)"/>
      <family val="5"/>
      <charset val="136"/>
    </font>
    <font>
      <b/>
      <sz val="9"/>
      <color rgb="FFFF0000"/>
      <name val="等线"/>
      <scheme val="minor"/>
    </font>
    <font>
      <b/>
      <i/>
      <sz val="14"/>
      <color rgb="FFFF0000"/>
      <name val="標楷體"/>
      <family val="4"/>
      <charset val="136"/>
    </font>
    <font>
      <b/>
      <sz val="9"/>
      <color theme="1"/>
      <name val="Microsoft JhengHei Light"/>
      <family val="2"/>
      <charset val="136"/>
    </font>
    <font>
      <sz val="14"/>
      <color rgb="FF0070C0"/>
      <name val="標楷體"/>
      <family val="4"/>
      <charset val="136"/>
    </font>
    <font>
      <sz val="14"/>
      <color rgb="FF00B050"/>
      <name val="標楷體"/>
      <family val="4"/>
      <charset val="136"/>
    </font>
    <font>
      <sz val="28"/>
      <color rgb="FFFF0000"/>
      <name val="華康POP1體W7(P)"/>
      <family val="5"/>
      <charset val="136"/>
    </font>
    <font>
      <sz val="28"/>
      <color rgb="FFFF0000"/>
      <name val="DengXian"/>
      <family val="3"/>
      <charset val="134"/>
    </font>
    <font>
      <sz val="26"/>
      <color rgb="FFFF0000"/>
      <name val="華康POP1體W7(P)"/>
      <family val="5"/>
      <charset val="136"/>
    </font>
    <font>
      <sz val="14"/>
      <color theme="1"/>
      <name val="華康POP1體W7(P)"/>
      <family val="5"/>
      <charset val="136"/>
    </font>
    <font>
      <b/>
      <sz val="9"/>
      <color rgb="FF0070C0"/>
      <name val="等线"/>
      <scheme val="minor"/>
    </font>
    <font>
      <b/>
      <sz val="18"/>
      <color rgb="FF0070C0"/>
      <name val="標楷體"/>
      <family val="4"/>
      <charset val="136"/>
    </font>
    <font>
      <sz val="16"/>
      <color rgb="FF00B050"/>
      <name val="DengXian"/>
      <family val="5"/>
      <charset val="134"/>
    </font>
    <font>
      <b/>
      <sz val="9"/>
      <color rgb="FF00B050"/>
      <name val="等线"/>
      <scheme val="minor"/>
    </font>
    <font>
      <b/>
      <sz val="18"/>
      <color rgb="FF00B05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b/>
      <sz val="20"/>
      <color rgb="FF00B050"/>
      <name val="標楷體"/>
      <family val="4"/>
      <charset val="136"/>
    </font>
    <font>
      <sz val="14"/>
      <name val="DengXian"/>
      <family val="4"/>
      <charset val="134"/>
    </font>
    <font>
      <sz val="14"/>
      <color rgb="FFFF0000"/>
      <name val="標楷體"/>
      <family val="4"/>
      <charset val="136"/>
    </font>
    <font>
      <b/>
      <sz val="36"/>
      <color rgb="FFFF0000"/>
      <name val="等线"/>
      <scheme val="minor"/>
    </font>
    <font>
      <sz val="16"/>
      <color theme="1"/>
      <name val="標楷體"/>
      <family val="4"/>
      <charset val="136"/>
    </font>
    <font>
      <sz val="26"/>
      <color rgb="FFFF0000"/>
      <name val="標楷體"/>
      <family val="4"/>
      <charset val="136"/>
    </font>
    <font>
      <sz val="28"/>
      <color rgb="FFFF0000"/>
      <name val="標楷體"/>
      <family val="4"/>
      <charset val="136"/>
    </font>
    <font>
      <sz val="16"/>
      <color theme="1"/>
      <name val="等线"/>
      <family val="2"/>
      <charset val="134"/>
      <scheme val="minor"/>
    </font>
    <font>
      <sz val="16"/>
      <color rgb="FF0070C0"/>
      <name val="等线"/>
      <family val="2"/>
      <charset val="134"/>
      <scheme val="minor"/>
    </font>
    <font>
      <sz val="11"/>
      <color rgb="FF00B050"/>
      <name val="等线"/>
      <family val="2"/>
      <charset val="134"/>
      <scheme val="minor"/>
    </font>
    <font>
      <sz val="48"/>
      <color theme="1"/>
      <name val="華康POP1體W7(P)"/>
      <family val="5"/>
      <charset val="136"/>
    </font>
    <font>
      <sz val="48"/>
      <color theme="1"/>
      <name val="DengXian"/>
      <family val="5"/>
      <charset val="134"/>
    </font>
    <font>
      <sz val="48"/>
      <color theme="1"/>
      <name val="華康POP1體W7(P)"/>
      <family val="2"/>
      <charset val="136"/>
    </font>
    <font>
      <sz val="36"/>
      <color rgb="FFFF0000"/>
      <name val="華康POP1體W7(P)"/>
      <family val="5"/>
      <charset val="136"/>
    </font>
    <font>
      <b/>
      <sz val="16"/>
      <color rgb="FFFF0000"/>
      <name val="等线"/>
      <scheme val="minor"/>
    </font>
    <font>
      <b/>
      <sz val="16"/>
      <color theme="1"/>
      <name val="等线"/>
      <scheme val="minor"/>
    </font>
    <font>
      <sz val="14"/>
      <color rgb="FFFF0000"/>
      <name val="華康POP1體W7(P)"/>
      <family val="5"/>
      <charset val="136"/>
    </font>
    <font>
      <sz val="28"/>
      <color theme="1"/>
      <name val="華康POP1體W7(P)"/>
      <family val="5"/>
      <charset val="136"/>
    </font>
    <font>
      <b/>
      <sz val="6"/>
      <color theme="1"/>
      <name val="等线"/>
      <scheme val="minor"/>
    </font>
    <font>
      <sz val="6"/>
      <color theme="1"/>
      <name val="等线"/>
      <scheme val="minor"/>
    </font>
    <font>
      <u/>
      <sz val="6"/>
      <color theme="1"/>
      <name val="等线"/>
      <scheme val="minor"/>
    </font>
    <font>
      <b/>
      <sz val="14"/>
      <color theme="1"/>
      <name val="等线"/>
      <scheme val="minor"/>
    </font>
    <font>
      <sz val="14"/>
      <color theme="1"/>
      <name val="等线"/>
      <scheme val="minor"/>
    </font>
    <font>
      <sz val="9"/>
      <color theme="1"/>
      <name val="等线"/>
      <scheme val="minor"/>
    </font>
    <font>
      <sz val="6"/>
      <color theme="1"/>
      <name val="等线"/>
      <family val="2"/>
      <charset val="134"/>
      <scheme val="minor"/>
    </font>
    <font>
      <b/>
      <sz val="11"/>
      <color theme="1"/>
      <name val="等线"/>
      <scheme val="minor"/>
    </font>
    <font>
      <sz val="12"/>
      <color theme="1"/>
      <name val="等线"/>
      <scheme val="minor"/>
    </font>
    <font>
      <sz val="11"/>
      <color rgb="FFFF0000"/>
      <name val="等线"/>
      <scheme val="minor"/>
    </font>
    <font>
      <b/>
      <sz val="16"/>
      <color rgb="FF00B050"/>
      <name val="等线"/>
      <scheme val="minor"/>
    </font>
    <font>
      <sz val="11"/>
      <color rgb="FF00B050"/>
      <name val="華康POP1體W7(P)"/>
      <family val="5"/>
      <charset val="136"/>
    </font>
    <font>
      <b/>
      <sz val="9"/>
      <color rgb="FF00B050"/>
      <name val="等线"/>
      <family val="2"/>
      <charset val="134"/>
      <scheme val="minor"/>
    </font>
    <font>
      <sz val="22"/>
      <color rgb="FF00B050"/>
      <name val="Segoe UI Symbol"/>
      <family val="2"/>
    </font>
    <font>
      <b/>
      <sz val="18"/>
      <color rgb="FF00B050"/>
      <name val="等线"/>
      <family val="2"/>
      <charset val="134"/>
    </font>
    <font>
      <b/>
      <sz val="9"/>
      <color rgb="FF00B050"/>
      <name val="等线"/>
      <family val="2"/>
      <charset val="128"/>
      <scheme val="minor"/>
    </font>
    <font>
      <b/>
      <sz val="9"/>
      <color rgb="FF00B050"/>
      <name val="等线"/>
      <family val="2"/>
      <charset val="134"/>
    </font>
    <font>
      <b/>
      <sz val="9"/>
      <color theme="1"/>
      <name val="等线"/>
      <family val="2"/>
      <charset val="134"/>
      <scheme val="minor"/>
    </font>
    <font>
      <b/>
      <sz val="9"/>
      <color theme="1"/>
      <name val="等线"/>
      <family val="2"/>
      <charset val="128"/>
      <scheme val="minor"/>
    </font>
    <font>
      <sz val="22"/>
      <color theme="1"/>
      <name val="Segoe UI Symbol"/>
      <family val="2"/>
    </font>
    <font>
      <sz val="18"/>
      <color theme="1"/>
      <name val="Segoe UI Symbol"/>
      <family val="2"/>
    </font>
    <font>
      <b/>
      <sz val="9"/>
      <color theme="1"/>
      <name val="Microsoft YaHei UI"/>
      <family val="2"/>
      <charset val="134"/>
    </font>
    <font>
      <sz val="18"/>
      <color rgb="FF00B050"/>
      <name val="Segoe UI Symbol"/>
      <family val="2"/>
    </font>
    <font>
      <b/>
      <sz val="9"/>
      <color rgb="FF00B050"/>
      <name val="Calibri"/>
      <family val="2"/>
    </font>
    <font>
      <b/>
      <sz val="9"/>
      <color rgb="FF00B050"/>
      <name val="等线"/>
      <family val="2"/>
      <scheme val="minor"/>
    </font>
    <font>
      <sz val="20"/>
      <color rgb="FF00B050"/>
      <name val="Segoe UI Symbol"/>
      <family val="2"/>
    </font>
    <font>
      <b/>
      <sz val="9"/>
      <color rgb="FF00B050"/>
      <name val="Microsoft YaHei UI"/>
      <family val="2"/>
      <charset val="134"/>
    </font>
    <font>
      <b/>
      <sz val="9"/>
      <name val="等线"/>
      <family val="2"/>
      <scheme val="minor"/>
    </font>
    <font>
      <sz val="22"/>
      <name val="Segoe UI Symbol"/>
      <family val="2"/>
    </font>
    <font>
      <sz val="18"/>
      <name val="Segoe UI Symbol"/>
      <family val="2"/>
    </font>
    <font>
      <b/>
      <sz val="9"/>
      <name val="等线"/>
      <family val="2"/>
      <charset val="134"/>
    </font>
    <font>
      <b/>
      <sz val="9"/>
      <name val="等线"/>
      <scheme val="minor"/>
    </font>
    <font>
      <sz val="11"/>
      <name val="等线"/>
      <family val="2"/>
      <charset val="134"/>
      <scheme val="minor"/>
    </font>
    <font>
      <sz val="18"/>
      <color rgb="FF00B050"/>
      <name val="等线"/>
      <family val="2"/>
      <charset val="134"/>
    </font>
    <font>
      <b/>
      <sz val="14"/>
      <color rgb="FF00B050"/>
      <name val="等线"/>
      <scheme val="minor"/>
    </font>
    <font>
      <sz val="14"/>
      <color theme="1"/>
      <name val="等线"/>
      <family val="2"/>
      <charset val="134"/>
      <scheme val="minor"/>
    </font>
    <font>
      <b/>
      <sz val="9"/>
      <color theme="1"/>
      <name val="華康POP1體W7(P)"/>
      <family val="3"/>
      <charset val="136"/>
    </font>
    <font>
      <b/>
      <sz val="8"/>
      <color theme="1"/>
      <name val="華康POP1體W7(P)"/>
      <family val="5"/>
      <charset val="136"/>
    </font>
    <font>
      <b/>
      <sz val="8"/>
      <color rgb="FFFF0000"/>
      <name val="華康POP1體W7(P)"/>
      <family val="5"/>
      <charset val="136"/>
    </font>
    <font>
      <b/>
      <sz val="8"/>
      <color rgb="FFFF0000"/>
      <name val="DengXian"/>
      <family val="5"/>
      <charset val="134"/>
    </font>
    <font>
      <sz val="6"/>
      <color theme="0"/>
      <name val="華康POP1體W7(P)"/>
      <family val="5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 wrapText="1"/>
    </xf>
    <xf numFmtId="178" fontId="12" fillId="0" borderId="18" xfId="0" applyNumberFormat="1" applyFont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178" fontId="15" fillId="0" borderId="20" xfId="0" applyNumberFormat="1" applyFont="1" applyBorder="1" applyAlignment="1">
      <alignment horizontal="center" vertical="center" wrapText="1"/>
    </xf>
    <xf numFmtId="178" fontId="15" fillId="0" borderId="24" xfId="0" applyNumberFormat="1" applyFont="1" applyBorder="1" applyAlignment="1">
      <alignment horizontal="center" vertical="center" wrapText="1"/>
    </xf>
    <xf numFmtId="176" fontId="9" fillId="2" borderId="0" xfId="0" applyNumberFormat="1" applyFont="1" applyFill="1" applyAlignment="1">
      <alignment horizontal="center" vertical="center"/>
    </xf>
    <xf numFmtId="10" fontId="9" fillId="2" borderId="0" xfId="0" applyNumberFormat="1" applyFont="1" applyFill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78" fontId="17" fillId="0" borderId="20" xfId="0" applyNumberFormat="1" applyFont="1" applyBorder="1" applyAlignment="1">
      <alignment horizontal="center" vertical="center" wrapText="1"/>
    </xf>
    <xf numFmtId="178" fontId="18" fillId="0" borderId="24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2" borderId="0" xfId="0" applyFont="1" applyFill="1">
      <alignment vertical="center"/>
    </xf>
    <xf numFmtId="0" fontId="24" fillId="3" borderId="2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176" fontId="27" fillId="3" borderId="20" xfId="0" applyNumberFormat="1" applyFont="1" applyFill="1" applyBorder="1" applyAlignment="1">
      <alignment horizontal="center" vertical="center"/>
    </xf>
    <xf numFmtId="179" fontId="28" fillId="2" borderId="0" xfId="0" applyNumberFormat="1" applyFont="1" applyFill="1" applyAlignment="1" applyProtection="1">
      <alignment horizontal="center" vertical="center"/>
      <protection hidden="1"/>
    </xf>
    <xf numFmtId="178" fontId="29" fillId="0" borderId="20" xfId="0" applyNumberFormat="1" applyFont="1" applyBorder="1" applyAlignment="1">
      <alignment horizontal="center" vertical="center"/>
    </xf>
    <xf numFmtId="178" fontId="30" fillId="0" borderId="2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31" fillId="3" borderId="3" xfId="0" applyNumberFormat="1" applyFont="1" applyFill="1" applyBorder="1" applyAlignment="1">
      <alignment horizontal="center" vertical="center"/>
    </xf>
    <xf numFmtId="180" fontId="32" fillId="2" borderId="28" xfId="0" applyNumberFormat="1" applyFont="1" applyFill="1" applyBorder="1" applyAlignment="1">
      <alignment horizontal="center" vertical="center"/>
    </xf>
    <xf numFmtId="177" fontId="27" fillId="3" borderId="20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49" fontId="31" fillId="3" borderId="20" xfId="0" applyNumberFormat="1" applyFont="1" applyFill="1" applyBorder="1" applyAlignment="1">
      <alignment horizontal="center" vertical="center"/>
    </xf>
    <xf numFmtId="180" fontId="32" fillId="2" borderId="30" xfId="0" applyNumberFormat="1" applyFont="1" applyFill="1" applyBorder="1" applyAlignment="1">
      <alignment horizontal="center" vertical="center"/>
    </xf>
    <xf numFmtId="177" fontId="9" fillId="3" borderId="32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49" fontId="31" fillId="3" borderId="32" xfId="0" applyNumberFormat="1" applyFont="1" applyFill="1" applyBorder="1" applyAlignment="1">
      <alignment horizontal="center" vertical="center"/>
    </xf>
    <xf numFmtId="180" fontId="32" fillId="2" borderId="34" xfId="0" applyNumberFormat="1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80" fontId="32" fillId="2" borderId="20" xfId="0" applyNumberFormat="1" applyFont="1" applyFill="1" applyBorder="1" applyAlignment="1">
      <alignment horizontal="center" vertical="center"/>
    </xf>
    <xf numFmtId="176" fontId="35" fillId="0" borderId="20" xfId="0" applyNumberFormat="1" applyFont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51" fillId="0" borderId="37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81" fontId="54" fillId="0" borderId="19" xfId="0" applyNumberFormat="1" applyFont="1" applyBorder="1">
      <alignment vertical="center"/>
    </xf>
    <xf numFmtId="181" fontId="55" fillId="0" borderId="24" xfId="0" applyNumberFormat="1" applyFont="1" applyBorder="1">
      <alignment vertical="center"/>
    </xf>
    <xf numFmtId="181" fontId="49" fillId="0" borderId="36" xfId="0" applyNumberFormat="1" applyFont="1" applyBorder="1">
      <alignment vertical="center"/>
    </xf>
    <xf numFmtId="181" fontId="55" fillId="0" borderId="35" xfId="0" applyNumberFormat="1" applyFont="1" applyBorder="1">
      <alignment vertical="center"/>
    </xf>
    <xf numFmtId="181" fontId="54" fillId="0" borderId="36" xfId="0" applyNumberFormat="1" applyFont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52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181" fontId="54" fillId="4" borderId="19" xfId="0" applyNumberFormat="1" applyFont="1" applyFill="1" applyBorder="1">
      <alignment vertical="center"/>
    </xf>
    <xf numFmtId="181" fontId="55" fillId="4" borderId="24" xfId="0" applyNumberFormat="1" applyFont="1" applyFill="1" applyBorder="1">
      <alignment vertical="center"/>
    </xf>
    <xf numFmtId="181" fontId="49" fillId="4" borderId="36" xfId="0" applyNumberFormat="1" applyFont="1" applyFill="1" applyBorder="1">
      <alignment vertical="center"/>
    </xf>
    <xf numFmtId="181" fontId="55" fillId="4" borderId="35" xfId="0" applyNumberFormat="1" applyFont="1" applyFill="1" applyBorder="1">
      <alignment vertical="center"/>
    </xf>
    <xf numFmtId="181" fontId="54" fillId="4" borderId="36" xfId="0" applyNumberFormat="1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52" fillId="0" borderId="20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182" fontId="55" fillId="0" borderId="24" xfId="0" applyNumberFormat="1" applyFont="1" applyBorder="1" applyAlignment="1">
      <alignment horizontal="right" vertical="center"/>
    </xf>
    <xf numFmtId="182" fontId="55" fillId="0" borderId="35" xfId="0" applyNumberFormat="1" applyFont="1" applyBorder="1" applyAlignment="1">
      <alignment horizontal="right" vertical="center"/>
    </xf>
    <xf numFmtId="0" fontId="0" fillId="3" borderId="55" xfId="0" applyFill="1" applyBorder="1" applyAlignment="1">
      <alignment horizontal="center" vertical="center"/>
    </xf>
    <xf numFmtId="0" fontId="52" fillId="4" borderId="20" xfId="0" applyFont="1" applyFill="1" applyBorder="1" applyAlignment="1">
      <alignment horizontal="center" vertical="center"/>
    </xf>
    <xf numFmtId="182" fontId="55" fillId="4" borderId="24" xfId="0" applyNumberFormat="1" applyFont="1" applyFill="1" applyBorder="1" applyAlignment="1">
      <alignment horizontal="right" vertical="center"/>
    </xf>
    <xf numFmtId="182" fontId="55" fillId="4" borderId="35" xfId="0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56" fillId="4" borderId="2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22" fillId="0" borderId="56" xfId="0" applyFont="1" applyBorder="1">
      <alignment vertical="center"/>
    </xf>
    <xf numFmtId="0" fontId="22" fillId="0" borderId="58" xfId="0" applyFont="1" applyBorder="1">
      <alignment vertical="center"/>
    </xf>
    <xf numFmtId="0" fontId="56" fillId="4" borderId="14" xfId="0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181" fontId="48" fillId="0" borderId="19" xfId="0" applyNumberFormat="1" applyFont="1" applyBorder="1">
      <alignment vertical="center"/>
    </xf>
    <xf numFmtId="181" fontId="48" fillId="4" borderId="19" xfId="0" applyNumberFormat="1" applyFont="1" applyFill="1" applyBorder="1">
      <alignment vertical="center"/>
    </xf>
    <xf numFmtId="181" fontId="48" fillId="4" borderId="13" xfId="0" applyNumberFormat="1" applyFont="1" applyFill="1" applyBorder="1">
      <alignment vertical="center"/>
    </xf>
    <xf numFmtId="181" fontId="48" fillId="0" borderId="36" xfId="0" applyNumberFormat="1" applyFont="1" applyBorder="1">
      <alignment vertical="center"/>
    </xf>
    <xf numFmtId="181" fontId="48" fillId="0" borderId="13" xfId="0" applyNumberFormat="1" applyFont="1" applyBorder="1">
      <alignment vertical="center"/>
    </xf>
    <xf numFmtId="181" fontId="48" fillId="0" borderId="43" xfId="0" applyNumberFormat="1" applyFont="1" applyBorder="1">
      <alignment vertical="center"/>
    </xf>
    <xf numFmtId="181" fontId="48" fillId="4" borderId="36" xfId="0" applyNumberFormat="1" applyFont="1" applyFill="1" applyBorder="1">
      <alignment vertical="center"/>
    </xf>
    <xf numFmtId="181" fontId="48" fillId="4" borderId="43" xfId="0" applyNumberFormat="1" applyFont="1" applyFill="1" applyBorder="1">
      <alignment vertical="center"/>
    </xf>
    <xf numFmtId="182" fontId="48" fillId="0" borderId="19" xfId="0" applyNumberFormat="1" applyFont="1" applyBorder="1" applyAlignment="1">
      <alignment horizontal="right" vertical="center"/>
    </xf>
    <xf numFmtId="182" fontId="48" fillId="0" borderId="36" xfId="0" applyNumberFormat="1" applyFont="1" applyBorder="1" applyAlignment="1">
      <alignment horizontal="right" vertical="center"/>
    </xf>
    <xf numFmtId="182" fontId="48" fillId="4" borderId="19" xfId="0" applyNumberFormat="1" applyFont="1" applyFill="1" applyBorder="1" applyAlignment="1">
      <alignment horizontal="right" vertical="center"/>
    </xf>
    <xf numFmtId="182" fontId="48" fillId="4" borderId="36" xfId="0" applyNumberFormat="1" applyFont="1" applyFill="1" applyBorder="1" applyAlignment="1">
      <alignment horizontal="right" vertical="center"/>
    </xf>
    <xf numFmtId="182" fontId="48" fillId="4" borderId="13" xfId="0" applyNumberFormat="1" applyFont="1" applyFill="1" applyBorder="1" applyAlignment="1">
      <alignment horizontal="right" vertical="center"/>
    </xf>
    <xf numFmtId="182" fontId="48" fillId="4" borderId="43" xfId="0" applyNumberFormat="1" applyFont="1" applyFill="1" applyBorder="1" applyAlignment="1">
      <alignment horizontal="right" vertical="center"/>
    </xf>
    <xf numFmtId="0" fontId="0" fillId="3" borderId="13" xfId="0" applyFill="1" applyBorder="1" applyAlignment="1" applyProtection="1">
      <alignment horizontal="center" vertical="center"/>
    </xf>
    <xf numFmtId="0" fontId="88" fillId="0" borderId="29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79" fontId="28" fillId="0" borderId="4" xfId="0" applyNumberFormat="1" applyFont="1" applyBorder="1" applyAlignment="1" applyProtection="1">
      <alignment horizontal="center" vertical="center"/>
      <protection hidden="1"/>
    </xf>
    <xf numFmtId="179" fontId="28" fillId="0" borderId="6" xfId="0" applyNumberFormat="1" applyFont="1" applyBorder="1" applyAlignment="1" applyProtection="1">
      <alignment horizontal="center" vertical="center"/>
      <protection hidden="1"/>
    </xf>
    <xf numFmtId="177" fontId="9" fillId="0" borderId="0" xfId="0" applyNumberFormat="1" applyFont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1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180" fontId="9" fillId="0" borderId="3" xfId="0" applyNumberFormat="1" applyFont="1" applyBorder="1" applyAlignment="1">
      <alignment horizontal="center" vertical="center"/>
    </xf>
    <xf numFmtId="180" fontId="9" fillId="0" borderId="20" xfId="0" applyNumberFormat="1" applyFont="1" applyBorder="1" applyAlignment="1">
      <alignment horizontal="center" vertical="center"/>
    </xf>
    <xf numFmtId="180" fontId="9" fillId="0" borderId="32" xfId="0" applyNumberFormat="1" applyFont="1" applyBorder="1" applyAlignment="1">
      <alignment horizontal="center" vertical="center"/>
    </xf>
    <xf numFmtId="180" fontId="32" fillId="0" borderId="27" xfId="0" applyNumberFormat="1" applyFont="1" applyBorder="1" applyAlignment="1">
      <alignment horizontal="center" vertical="center"/>
    </xf>
    <xf numFmtId="180" fontId="32" fillId="0" borderId="24" xfId="0" applyNumberFormat="1" applyFont="1" applyBorder="1" applyAlignment="1">
      <alignment horizontal="center" vertical="center"/>
    </xf>
    <xf numFmtId="180" fontId="32" fillId="0" borderId="3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77" fontId="33" fillId="0" borderId="35" xfId="0" applyNumberFormat="1" applyFont="1" applyBorder="1" applyAlignment="1">
      <alignment horizontal="center" vertical="center"/>
    </xf>
    <xf numFmtId="177" fontId="33" fillId="0" borderId="36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right" vertical="center"/>
    </xf>
    <xf numFmtId="181" fontId="46" fillId="0" borderId="1" xfId="0" applyNumberFormat="1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182" fontId="59" fillId="0" borderId="47" xfId="0" applyNumberFormat="1" applyFont="1" applyBorder="1" applyAlignment="1">
      <alignment horizontal="center" vertical="center"/>
    </xf>
    <xf numFmtId="182" fontId="59" fillId="0" borderId="45" xfId="0" applyNumberFormat="1" applyFont="1" applyBorder="1" applyAlignment="1">
      <alignment horizontal="center" vertical="center"/>
    </xf>
    <xf numFmtId="0" fontId="60" fillId="0" borderId="4" xfId="0" applyFont="1" applyBorder="1">
      <alignment vertical="center"/>
    </xf>
    <xf numFmtId="0" fontId="63" fillId="0" borderId="4" xfId="0" applyFont="1" applyBorder="1">
      <alignment vertical="center"/>
    </xf>
    <xf numFmtId="0" fontId="66" fillId="0" borderId="0" xfId="0" applyFont="1">
      <alignment vertical="center"/>
    </xf>
    <xf numFmtId="0" fontId="45" fillId="0" borderId="26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5" fillId="0" borderId="48" xfId="0" applyFont="1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182" fontId="46" fillId="0" borderId="52" xfId="0" applyNumberFormat="1" applyFont="1" applyBorder="1" applyAlignment="1">
      <alignment horizontal="center" vertical="center"/>
    </xf>
    <xf numFmtId="182" fontId="46" fillId="0" borderId="53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0" fontId="45" fillId="0" borderId="56" xfId="0" applyFont="1" applyBorder="1" applyAlignment="1">
      <alignment vertical="center" wrapText="1"/>
    </xf>
    <xf numFmtId="0" fontId="52" fillId="0" borderId="54" xfId="0" applyFont="1" applyBorder="1" applyAlignment="1">
      <alignment horizontal="center" vertical="center"/>
    </xf>
    <xf numFmtId="182" fontId="59" fillId="0" borderId="30" xfId="0" applyNumberFormat="1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182" fontId="46" fillId="0" borderId="50" xfId="0" applyNumberFormat="1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72" fillId="0" borderId="4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72" fillId="0" borderId="0" xfId="0" applyFont="1" applyAlignment="1">
      <alignment horizontal="center" vertical="center" wrapText="1"/>
    </xf>
    <xf numFmtId="0" fontId="60" fillId="0" borderId="4" xfId="0" applyFont="1" applyBorder="1" applyAlignment="1">
      <alignment vertical="center" wrapText="1"/>
    </xf>
    <xf numFmtId="0" fontId="6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72" fillId="0" borderId="4" xfId="0" applyFont="1" applyBorder="1">
      <alignment vertical="center"/>
    </xf>
    <xf numFmtId="0" fontId="39" fillId="0" borderId="4" xfId="0" applyFont="1" applyBorder="1">
      <alignment vertical="center"/>
    </xf>
    <xf numFmtId="0" fontId="72" fillId="0" borderId="0" xfId="0" applyFont="1" applyAlignment="1">
      <alignment horizontal="center" vertical="center"/>
    </xf>
    <xf numFmtId="0" fontId="45" fillId="0" borderId="19" xfId="0" applyFont="1" applyBorder="1">
      <alignment vertical="center"/>
    </xf>
    <xf numFmtId="0" fontId="45" fillId="0" borderId="56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0" fontId="39" fillId="0" borderId="0" xfId="0" applyFont="1">
      <alignment vertical="center"/>
    </xf>
    <xf numFmtId="0" fontId="75" fillId="0" borderId="0" xfId="0" applyFont="1" applyAlignment="1">
      <alignment vertical="center" wrapText="1"/>
    </xf>
    <xf numFmtId="0" fontId="80" fillId="0" borderId="0" xfId="0" applyFont="1">
      <alignment vertical="center"/>
    </xf>
    <xf numFmtId="0" fontId="72" fillId="0" borderId="1" xfId="0" applyFont="1" applyBorder="1" applyAlignment="1">
      <alignment horizontal="center" vertical="center" wrapText="1"/>
    </xf>
    <xf numFmtId="0" fontId="26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2444-51E4-43F4-8FB5-DB612C975FA6}">
  <dimension ref="A1:V21"/>
  <sheetViews>
    <sheetView tabSelected="1" zoomScale="87" workbookViewId="0">
      <selection activeCell="H6" sqref="H6:J6"/>
    </sheetView>
  </sheetViews>
  <sheetFormatPr defaultRowHeight="21.9"/>
  <cols>
    <col min="1" max="1" width="0.5" style="4" customWidth="1"/>
    <col min="2" max="2" width="15.640625" customWidth="1"/>
    <col min="3" max="3" width="5.78515625" customWidth="1"/>
    <col min="4" max="4" width="11.42578125" style="61" bestFit="1" customWidth="1"/>
    <col min="5" max="5" width="0.42578125" style="61" customWidth="1"/>
    <col min="6" max="6" width="14.140625" style="61" customWidth="1"/>
    <col min="7" max="7" width="8.640625" style="61" customWidth="1"/>
    <col min="8" max="10" width="10.640625" style="61" customWidth="1"/>
    <col min="11" max="11" width="0.5" style="61" customWidth="1"/>
    <col min="12" max="12" width="25.78515625" style="62" customWidth="1"/>
    <col min="13" max="13" width="13.5703125" style="63" customWidth="1"/>
    <col min="14" max="14" width="13.92578125" style="64" customWidth="1"/>
    <col min="15" max="15" width="0.5" style="4" customWidth="1"/>
    <col min="16" max="16" width="10.140625" bestFit="1" customWidth="1"/>
    <col min="17" max="19" width="10.140625" customWidth="1"/>
    <col min="21" max="21" width="19.5703125" bestFit="1" customWidth="1"/>
  </cols>
  <sheetData>
    <row r="1" spans="1:22" ht="60" customHeight="1" thickBot="1">
      <c r="A1"/>
      <c r="B1" s="143" t="s">
        <v>265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"/>
      <c r="P1" s="1"/>
      <c r="Q1" s="2"/>
      <c r="R1" s="2"/>
      <c r="S1" s="2"/>
      <c r="T1" s="3"/>
      <c r="U1" s="3"/>
      <c r="V1" s="3"/>
    </row>
    <row r="2" spans="1:22" s="4" customFormat="1" ht="3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7"/>
      <c r="R2" s="7"/>
      <c r="S2" s="7"/>
      <c r="T2" s="8"/>
      <c r="U2" s="8"/>
      <c r="V2" s="8"/>
    </row>
    <row r="3" spans="1:22" ht="32.6" customHeight="1">
      <c r="B3" s="144" t="s">
        <v>0</v>
      </c>
      <c r="C3" s="145"/>
      <c r="D3" s="145"/>
      <c r="E3" s="9"/>
      <c r="F3" s="148" t="s">
        <v>1</v>
      </c>
      <c r="G3" s="149"/>
      <c r="H3" s="149"/>
      <c r="I3" s="149"/>
      <c r="J3" s="150"/>
      <c r="K3" s="9"/>
      <c r="L3" s="148" t="s">
        <v>2</v>
      </c>
      <c r="M3" s="149"/>
      <c r="N3" s="150"/>
      <c r="O3" s="7"/>
      <c r="P3" s="2"/>
      <c r="Q3" s="2"/>
      <c r="R3" s="2"/>
      <c r="S3" s="2"/>
      <c r="T3" s="3"/>
      <c r="U3" s="3"/>
      <c r="V3" s="3"/>
    </row>
    <row r="4" spans="1:22" ht="24.9" customHeight="1" thickBot="1">
      <c r="B4" s="146"/>
      <c r="C4" s="147"/>
      <c r="D4" s="147"/>
      <c r="E4" s="10"/>
      <c r="F4" s="151"/>
      <c r="G4" s="152"/>
      <c r="H4" s="152"/>
      <c r="I4" s="152"/>
      <c r="J4" s="153"/>
      <c r="K4" s="10"/>
      <c r="L4" s="11"/>
      <c r="M4" s="12" t="s">
        <v>3</v>
      </c>
      <c r="N4" s="13" t="s">
        <v>4</v>
      </c>
      <c r="O4" s="7"/>
      <c r="P4" s="2"/>
      <c r="Q4" s="2"/>
      <c r="R4" s="2"/>
      <c r="S4" s="2"/>
      <c r="T4" s="3"/>
      <c r="U4" s="3"/>
      <c r="V4" s="3"/>
    </row>
    <row r="5" spans="1:22" ht="40" customHeight="1" thickTop="1">
      <c r="B5" s="154" t="s">
        <v>5</v>
      </c>
      <c r="C5" s="155"/>
      <c r="D5" s="14">
        <v>1</v>
      </c>
      <c r="E5" s="15"/>
      <c r="F5" s="156" t="s">
        <v>6</v>
      </c>
      <c r="G5" s="157"/>
      <c r="H5" s="160">
        <f>IF(D7="","",IF(D7="","",D8/(D7/100*D7/100)))</f>
        <v>18.818924310286427</v>
      </c>
      <c r="I5" s="160"/>
      <c r="J5" s="161"/>
      <c r="K5" s="16"/>
      <c r="L5" s="17" t="s">
        <v>260</v>
      </c>
      <c r="M5" s="18">
        <f>IF(I11="","",D$8*I11)</f>
        <v>1250</v>
      </c>
      <c r="N5" s="19">
        <f>IF(I11="","",D9*I11)</f>
        <v>1452.4999999999998</v>
      </c>
      <c r="O5" s="7"/>
      <c r="P5" s="2"/>
      <c r="Q5" s="2"/>
      <c r="R5" s="2"/>
      <c r="S5" s="2"/>
      <c r="T5" s="3"/>
      <c r="U5" s="3"/>
      <c r="V5" s="3"/>
    </row>
    <row r="6" spans="1:22" ht="40" customHeight="1" thickBot="1">
      <c r="B6" s="162" t="s">
        <v>7</v>
      </c>
      <c r="C6" s="163"/>
      <c r="D6" s="20">
        <v>67</v>
      </c>
      <c r="E6" s="16"/>
      <c r="F6" s="158"/>
      <c r="G6" s="159"/>
      <c r="H6" s="164" t="str">
        <f>IF(H5="","",IF(OR(H5&lt;18.5,H5=18.5),"身體質量屬於:纖瘦體型?",IF(OR(H5&lt;25,H5=25),"身體質量屬於:正常體型。",IF(OR(H5&lt;30,H5=30),"身體質量屬於:超重體型。",IF(OR(H5&lt;35,H5=35),"身體質量屬於:一級肥體型!",IF(OR(H5&lt;40,H5=40),"身體質量屬於:二級肥體型!!",IF(OR(H5&gt;40),"身體質量屬於:三級肥體型!!!","神馬東西？")))))))</f>
        <v>身體質量屬於:正常體型。</v>
      </c>
      <c r="I6" s="164"/>
      <c r="J6" s="165"/>
      <c r="K6" s="16"/>
      <c r="L6" s="21" t="s">
        <v>261</v>
      </c>
      <c r="M6" s="22" t="str">
        <f>IF(J11="","",D$8*J11)</f>
        <v/>
      </c>
      <c r="N6" s="23" t="str">
        <f>IF(J11="","",D$9*J11)</f>
        <v/>
      </c>
      <c r="O6" s="7"/>
      <c r="P6" s="2"/>
      <c r="Q6" s="2"/>
      <c r="R6" s="2"/>
      <c r="S6" s="2"/>
      <c r="T6" s="3"/>
      <c r="U6" s="3"/>
      <c r="V6" s="3"/>
    </row>
    <row r="7" spans="1:22" ht="40" customHeight="1">
      <c r="B7" s="162" t="s">
        <v>8</v>
      </c>
      <c r="C7" s="163"/>
      <c r="D7" s="20">
        <v>163</v>
      </c>
      <c r="E7" s="24"/>
      <c r="F7" s="156" t="s">
        <v>256</v>
      </c>
      <c r="G7" s="157"/>
      <c r="H7" s="174">
        <f>IF(D7="","",IF(D5=1,(1.2*$H5+0.23*$D6-5.4-10.8)/100,IF(D5=2,(1.2*$H5+0.23*$D6-5.4)/100)))</f>
        <v>0.21792709172343711</v>
      </c>
      <c r="I7" s="174"/>
      <c r="J7" s="175"/>
      <c r="K7" s="25"/>
      <c r="L7" s="26" t="s">
        <v>9</v>
      </c>
      <c r="M7" s="27">
        <f>IF($M$6="",$M$5*0.3,$M$6*0.3)</f>
        <v>375</v>
      </c>
      <c r="N7" s="28">
        <f>IF($N$6="",$N$5*0.3,$N$6*0.3)</f>
        <v>435.74999999999994</v>
      </c>
      <c r="O7" s="29"/>
      <c r="P7" s="30"/>
      <c r="Q7" s="31"/>
      <c r="R7" s="31"/>
      <c r="S7" s="32"/>
      <c r="T7" s="31"/>
      <c r="U7" s="33"/>
      <c r="V7" s="34"/>
    </row>
    <row r="8" spans="1:22" s="37" customFormat="1" ht="40" customHeight="1" thickBot="1">
      <c r="A8" s="35"/>
      <c r="B8" s="176" t="s">
        <v>10</v>
      </c>
      <c r="C8" s="177"/>
      <c r="D8" s="36">
        <v>50</v>
      </c>
      <c r="E8" s="15"/>
      <c r="F8" s="156"/>
      <c r="G8" s="157"/>
      <c r="H8" s="178" t="str">
        <f>IF($D10="","",IF(D5=1,IF($H7&lt;5%,"從體脂率來看:需要脂肪骨感型?",IF($H7&lt;13%,"從體脂率來看:運動員結實型!",IF($H7&lt;17%,"從體脂率來看:健康。",IF($H7&lt;25%,"從體脂率來看:可接受。",IF($H7&gt;25%,"從體脂率來看:肥胖型啦!",""))))),IF(D5=2,IF($H7&lt;13%,"從體脂率來看:需要脂肪骨感型?",IF($H7&lt;20%,"從體脂率來看:運動員結實型!",IF($H7&lt;24%,"從體脂率來看:健康。",IF($H7&lt;31%,"從體脂率來看:可接受。",IF($H7&gt;31%,"從體脂率來看:肥胖型啦!!",""))))))))</f>
        <v>從體脂率來看:可接受。</v>
      </c>
      <c r="I8" s="178"/>
      <c r="J8" s="179"/>
      <c r="K8" s="15"/>
      <c r="L8" s="26" t="s">
        <v>11</v>
      </c>
      <c r="M8" s="27">
        <f>IF($M$6="",$M$5*0.3,$M$6*0.3)</f>
        <v>375</v>
      </c>
      <c r="N8" s="28">
        <f>IF($N$6="",$N$5*0.3,$N$6*0.3)</f>
        <v>435.74999999999994</v>
      </c>
      <c r="O8" s="29"/>
      <c r="P8" s="30"/>
      <c r="Q8" s="31"/>
      <c r="R8" s="31"/>
      <c r="S8" s="32"/>
      <c r="T8" s="31"/>
      <c r="U8" s="33"/>
    </row>
    <row r="9" spans="1:22" ht="40" customHeight="1">
      <c r="B9" s="166" t="s">
        <v>12</v>
      </c>
      <c r="C9" s="167"/>
      <c r="D9" s="38">
        <f>IF($D$7="","",IF(D5=1,($D$7*1-80)*0.7,IF(D5=2,($D$7*1-70)*0.6,"性别欄錯誤")))</f>
        <v>58.099999999999994</v>
      </c>
      <c r="E9" s="24"/>
      <c r="F9" s="168" t="s">
        <v>13</v>
      </c>
      <c r="G9" s="169"/>
      <c r="H9" s="170">
        <f>IF(D11="","",IF(AND(D10="",D11=""),"",D10/D11))</f>
        <v>0.9</v>
      </c>
      <c r="I9" s="170"/>
      <c r="J9" s="171"/>
      <c r="K9" s="39"/>
      <c r="L9" s="26" t="s">
        <v>14</v>
      </c>
      <c r="M9" s="27">
        <f>IF($M$6="",$M$5*0.4,$M$6*0.4)</f>
        <v>500</v>
      </c>
      <c r="N9" s="28">
        <f>IF($N$6="",$N$5*0.4,$N$6*0.4)</f>
        <v>580.99999999999989</v>
      </c>
    </row>
    <row r="10" spans="1:22" ht="40" customHeight="1" thickBot="1">
      <c r="B10" s="162" t="s">
        <v>15</v>
      </c>
      <c r="C10" s="163"/>
      <c r="D10" s="20">
        <v>90</v>
      </c>
      <c r="E10" s="16"/>
      <c r="F10" s="158"/>
      <c r="G10" s="159"/>
      <c r="H10" s="172" t="str">
        <f>IF(D11="","",IF(D5=1,IF(H9&lt;0.9,"腰臀比顯示:很正常。",IF(H9&lt;1,"腰臀比顯示:下盤穩固!","腰臀比顯示:上身肥?")),IF(D5=2,IF(H9&lt;0.85,"腰臀比顯示:很正常。",IF(H9&lt;0.95,"腰臀比顯示:下盤穩固!","腰臀比顯示:上身肥?")))))</f>
        <v>腰臀比顯示:下盤穩固!</v>
      </c>
      <c r="I10" s="172"/>
      <c r="J10" s="173"/>
      <c r="K10" s="16"/>
      <c r="L10" s="26" t="s">
        <v>257</v>
      </c>
      <c r="M10" s="40">
        <f>M7/4</f>
        <v>93.75</v>
      </c>
      <c r="N10" s="41">
        <f>N7/4</f>
        <v>108.93749999999999</v>
      </c>
    </row>
    <row r="11" spans="1:22" ht="40" customHeight="1">
      <c r="B11" s="162" t="s">
        <v>16</v>
      </c>
      <c r="C11" s="163"/>
      <c r="D11" s="20">
        <v>100</v>
      </c>
      <c r="E11" s="16"/>
      <c r="F11" s="181" t="s">
        <v>267</v>
      </c>
      <c r="G11" s="42" t="s">
        <v>17</v>
      </c>
      <c r="H11" s="43"/>
      <c r="I11" s="183">
        <f>IF(H5&gt;25,"",IF($F13=1,IF($H11="",IF($H12="",IF($H13="","高中低?",25),30),35),"高中低?"))</f>
        <v>25</v>
      </c>
      <c r="J11" s="186" t="str">
        <f>IF(H5&gt;25,IF($F13=1,IF($H11="",IF($H12="",IF($H13="","高中低?",20),25),30),"高中低?"),"")</f>
        <v/>
      </c>
      <c r="K11" s="44"/>
      <c r="L11" s="26" t="s">
        <v>258</v>
      </c>
      <c r="M11" s="40">
        <f>M8/9</f>
        <v>41.666666666666664</v>
      </c>
      <c r="N11" s="41">
        <f>N8/9</f>
        <v>48.416666666666657</v>
      </c>
    </row>
    <row r="12" spans="1:22" ht="40" customHeight="1">
      <c r="B12" s="166" t="s">
        <v>18</v>
      </c>
      <c r="C12" s="167"/>
      <c r="D12" s="45">
        <v>3</v>
      </c>
      <c r="E12" s="16"/>
      <c r="F12" s="182"/>
      <c r="G12" s="46" t="s">
        <v>19</v>
      </c>
      <c r="H12" s="47"/>
      <c r="I12" s="184"/>
      <c r="J12" s="187"/>
      <c r="K12" s="48"/>
      <c r="L12" s="26" t="s">
        <v>259</v>
      </c>
      <c r="M12" s="40">
        <f>M9/4</f>
        <v>125</v>
      </c>
      <c r="N12" s="41">
        <f t="shared" ref="N12" si="0">N9/4</f>
        <v>145.24999999999997</v>
      </c>
    </row>
    <row r="13" spans="1:22" ht="40" customHeight="1">
      <c r="B13" s="189"/>
      <c r="C13" s="190"/>
      <c r="D13" s="49"/>
      <c r="E13" s="16"/>
      <c r="F13" s="142">
        <f>COUNTA(H11:H13)</f>
        <v>1</v>
      </c>
      <c r="G13" s="50" t="s">
        <v>20</v>
      </c>
      <c r="H13" s="51" t="s">
        <v>268</v>
      </c>
      <c r="I13" s="185"/>
      <c r="J13" s="188"/>
      <c r="K13" s="52"/>
      <c r="L13" s="26" t="s">
        <v>262</v>
      </c>
      <c r="M13" s="191" t="str">
        <f>IF((N10-M10)/D$12&gt;0,"+"&amp;ROUND((N10-M10)/D$12,),ROUND((N10-M10)/D$12,))</f>
        <v>+5</v>
      </c>
      <c r="N13" s="192"/>
    </row>
    <row r="14" spans="1:22" ht="40" customHeight="1">
      <c r="B14" s="163"/>
      <c r="C14" s="163"/>
      <c r="D14" s="20"/>
      <c r="E14" s="53"/>
      <c r="F14" s="54"/>
      <c r="G14" s="54"/>
      <c r="H14" s="54"/>
      <c r="I14" s="54"/>
      <c r="J14" s="54"/>
      <c r="K14" s="55"/>
      <c r="L14" s="26" t="s">
        <v>263</v>
      </c>
      <c r="M14" s="191" t="str">
        <f>IF((N11-M11)/D$12&gt;0,"+"&amp;ROUND((N11-M11)/D$12,),ROUND((N11-M11)/D$12,))</f>
        <v>+2</v>
      </c>
      <c r="N14" s="192"/>
    </row>
    <row r="15" spans="1:22" ht="40" customHeight="1">
      <c r="B15" s="163"/>
      <c r="C15" s="163"/>
      <c r="D15" s="20"/>
      <c r="E15" s="53"/>
      <c r="F15" s="56"/>
      <c r="G15" s="56"/>
      <c r="H15" s="56"/>
      <c r="I15" s="56"/>
      <c r="J15" s="56"/>
      <c r="K15" s="55"/>
      <c r="L15" s="26" t="s">
        <v>264</v>
      </c>
      <c r="M15" s="191" t="str">
        <f>IF((N12-M12)/D$12&gt;0,"+"&amp;ROUND((N12-M12)/D$12,),ROUND((N12-M12)/D$12,))</f>
        <v>+7</v>
      </c>
      <c r="N15" s="192"/>
    </row>
    <row r="16" spans="1:22" s="4" customFormat="1" ht="3" customHeight="1">
      <c r="B16" s="180"/>
      <c r="C16" s="180"/>
      <c r="D16" s="57"/>
      <c r="E16" s="57"/>
      <c r="F16" s="57"/>
      <c r="G16" s="57"/>
      <c r="H16" s="57"/>
      <c r="I16" s="57"/>
      <c r="J16" s="57"/>
      <c r="K16" s="57"/>
      <c r="L16" s="58"/>
      <c r="M16" s="59"/>
      <c r="N16" s="60"/>
    </row>
    <row r="17" ht="25" customHeight="1"/>
    <row r="18" ht="25" customHeight="1"/>
    <row r="19" ht="25" customHeight="1"/>
    <row r="20" ht="25" customHeight="1"/>
    <row r="21" ht="25" customHeight="1"/>
  </sheetData>
  <sheetProtection algorithmName="SHA-512" hashValue="pT2wWuTgaXFjG2j8fcr4QFLhX5twridgjTd2fm14e3dKKykAZD7QFisdLOUUgdirL4TTpYouIZPXrXqAjbB7xA==" saltValue="LWiiS8UBmo+mpK1V60fIVQ==" spinCount="100000" sheet="1" objects="1" scenarios="1"/>
  <protectedRanges>
    <protectedRange sqref="D5:D15" name="区域1"/>
    <protectedRange sqref="H11:H13" name="区域2"/>
  </protectedRanges>
  <mergeCells count="31">
    <mergeCell ref="M13:N13"/>
    <mergeCell ref="B14:C14"/>
    <mergeCell ref="M14:N14"/>
    <mergeCell ref="B15:C15"/>
    <mergeCell ref="M15:N15"/>
    <mergeCell ref="B16:C16"/>
    <mergeCell ref="B11:C11"/>
    <mergeCell ref="F11:F12"/>
    <mergeCell ref="I11:I13"/>
    <mergeCell ref="J11:J13"/>
    <mergeCell ref="B12:C12"/>
    <mergeCell ref="B13:C13"/>
    <mergeCell ref="B7:C7"/>
    <mergeCell ref="F7:G8"/>
    <mergeCell ref="H7:J7"/>
    <mergeCell ref="B8:C8"/>
    <mergeCell ref="H8:J8"/>
    <mergeCell ref="B9:C9"/>
    <mergeCell ref="F9:G10"/>
    <mergeCell ref="H9:J9"/>
    <mergeCell ref="B10:C10"/>
    <mergeCell ref="H10:J10"/>
    <mergeCell ref="B1:N1"/>
    <mergeCell ref="B3:D4"/>
    <mergeCell ref="F3:J4"/>
    <mergeCell ref="L3:N3"/>
    <mergeCell ref="B5:C5"/>
    <mergeCell ref="F5:G6"/>
    <mergeCell ref="H5:J5"/>
    <mergeCell ref="B6:C6"/>
    <mergeCell ref="H6:J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B9E0-7D12-433F-A3C5-CBAF1081EF1E}">
  <sheetPr filterMode="1"/>
  <dimension ref="A1:T165"/>
  <sheetViews>
    <sheetView topLeftCell="A2" zoomScale="84" zoomScaleNormal="84" workbookViewId="0">
      <selection activeCell="J2" sqref="J2:K2"/>
    </sheetView>
  </sheetViews>
  <sheetFormatPr defaultRowHeight="18"/>
  <cols>
    <col min="1" max="1" width="8.0703125" style="65" customWidth="1"/>
    <col min="2" max="2" width="5.640625" style="125" customWidth="1"/>
    <col min="3" max="3" width="19.640625" style="65" customWidth="1"/>
    <col min="4" max="4" width="7.640625" style="65" customWidth="1"/>
    <col min="5" max="5" width="0.35546875" style="65" customWidth="1"/>
    <col min="6" max="6" width="5.640625" style="126" customWidth="1"/>
    <col min="7" max="7" width="8.640625" style="65" customWidth="1"/>
    <col min="8" max="8" width="5.640625" style="126" customWidth="1"/>
    <col min="9" max="9" width="8.640625" style="65" customWidth="1"/>
    <col min="10" max="10" width="5.640625" style="65" customWidth="1"/>
    <col min="11" max="11" width="8.640625" style="65" customWidth="1"/>
    <col min="12" max="12" width="5.640625" style="65" customWidth="1"/>
    <col min="13" max="13" width="8.640625" style="65" customWidth="1"/>
    <col min="14" max="14" width="5.640625" style="126" customWidth="1"/>
    <col min="15" max="15" width="8.640625" style="65" customWidth="1"/>
    <col min="16" max="16" width="5.640625" style="126" customWidth="1"/>
    <col min="17" max="17" width="8.640625" style="65" customWidth="1"/>
    <col min="18" max="16384" width="9.140625" style="65"/>
  </cols>
  <sheetData>
    <row r="1" spans="1:19" ht="57.9">
      <c r="A1" s="193" t="s">
        <v>266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44.15" thickBot="1">
      <c r="A2" s="66">
        <v>1</v>
      </c>
      <c r="B2" s="195" t="s">
        <v>21</v>
      </c>
      <c r="C2" s="195"/>
      <c r="D2" s="195"/>
      <c r="E2" s="67"/>
      <c r="F2" s="196" t="e">
        <f>IF('分析-總表'!M6=0,'分析-總表'!M5+$A$2*(('分析-總表'!N5-'分析-總表'!M5)/'分析-總表'!D12),'分析-總表'!M6+$A$2*(('分析-總表'!N6-'分析-總表'!M6)/'分析-總表'!D12))</f>
        <v>#VALUE!</v>
      </c>
      <c r="G2" s="196"/>
      <c r="H2" s="196">
        <f>'分析-總表'!M10+'分析-控制表'!$A$2*'分析-總表'!M13</f>
        <v>98.75</v>
      </c>
      <c r="I2" s="196"/>
      <c r="J2" s="196">
        <f>'分析-總表'!M11+'分析-控制表'!$A$2*'分析-總表'!M14</f>
        <v>43.666666666666664</v>
      </c>
      <c r="K2" s="196"/>
      <c r="L2" s="196">
        <f>'分析-總表'!M12+'分析-控制表'!$A$2*'分析-總表'!M15</f>
        <v>132</v>
      </c>
      <c r="M2" s="196"/>
      <c r="N2" s="196"/>
      <c r="O2" s="196"/>
      <c r="P2" s="196"/>
      <c r="Q2" s="196"/>
      <c r="R2" s="68"/>
      <c r="S2" s="68"/>
    </row>
    <row r="3" spans="1:19" s="74" customFormat="1" ht="18.45" thickBot="1">
      <c r="A3" s="207" t="s">
        <v>22</v>
      </c>
      <c r="B3" s="69" t="s">
        <v>23</v>
      </c>
      <c r="C3" s="70" t="s">
        <v>24</v>
      </c>
      <c r="D3" s="70" t="s">
        <v>25</v>
      </c>
      <c r="E3" s="71"/>
      <c r="F3" s="197" t="s">
        <v>26</v>
      </c>
      <c r="G3" s="198"/>
      <c r="H3" s="197" t="s">
        <v>27</v>
      </c>
      <c r="I3" s="198"/>
      <c r="J3" s="197" t="s">
        <v>28</v>
      </c>
      <c r="K3" s="198"/>
      <c r="L3" s="197" t="s">
        <v>29</v>
      </c>
      <c r="M3" s="198"/>
      <c r="N3" s="197" t="s">
        <v>30</v>
      </c>
      <c r="O3" s="198"/>
      <c r="P3" s="197" t="s">
        <v>31</v>
      </c>
      <c r="Q3" s="198"/>
      <c r="R3" s="72" t="s">
        <v>32</v>
      </c>
      <c r="S3" s="73" t="s">
        <v>33</v>
      </c>
    </row>
    <row r="4" spans="1:19" ht="18.45" thickTop="1">
      <c r="A4" s="208"/>
      <c r="B4" s="75" t="s">
        <v>34</v>
      </c>
      <c r="C4" s="76" t="s">
        <v>35</v>
      </c>
      <c r="D4" s="77"/>
      <c r="E4" s="78"/>
      <c r="F4" s="127">
        <v>344</v>
      </c>
      <c r="G4" s="80">
        <f t="shared" ref="G4:G14" si="0">IF(F4="","",F4*$D4/100)</f>
        <v>0</v>
      </c>
      <c r="H4" s="130">
        <v>0</v>
      </c>
      <c r="I4" s="82">
        <f t="shared" ref="I4:I14" si="1">IF(H4="","",H4*$D4/100)</f>
        <v>0</v>
      </c>
      <c r="J4" s="127">
        <v>1.2</v>
      </c>
      <c r="K4" s="80">
        <f t="shared" ref="K4:K14" si="2">IF(J4="","",J4*$D4/100)</f>
        <v>0</v>
      </c>
      <c r="L4" s="130">
        <v>83.2</v>
      </c>
      <c r="M4" s="82">
        <f t="shared" ref="M4:M14" si="3">IF(L4="","",L4*$D4/100)</f>
        <v>0</v>
      </c>
      <c r="N4" s="131">
        <v>0</v>
      </c>
      <c r="O4" s="80">
        <f>IF(N4="","",N4*$D4/100)</f>
        <v>0</v>
      </c>
      <c r="P4" s="132">
        <v>1.5</v>
      </c>
      <c r="Q4" s="82">
        <f>IF(P4="","",P4*$D4/100)</f>
        <v>0</v>
      </c>
      <c r="R4" s="84">
        <f>IF(NOT(D4=0),1,0)</f>
        <v>0</v>
      </c>
      <c r="S4" s="85"/>
    </row>
    <row r="5" spans="1:19">
      <c r="A5" s="208"/>
      <c r="B5" s="86" t="s">
        <v>36</v>
      </c>
      <c r="C5" s="87" t="s">
        <v>37</v>
      </c>
      <c r="D5" s="77"/>
      <c r="E5" s="88"/>
      <c r="F5" s="128">
        <v>357</v>
      </c>
      <c r="G5" s="90">
        <f t="shared" si="0"/>
        <v>0</v>
      </c>
      <c r="H5" s="133">
        <v>0.4</v>
      </c>
      <c r="I5" s="92">
        <f t="shared" si="1"/>
        <v>0</v>
      </c>
      <c r="J5" s="128">
        <v>0.7</v>
      </c>
      <c r="K5" s="90">
        <f t="shared" si="2"/>
        <v>0</v>
      </c>
      <c r="L5" s="133">
        <v>87.2</v>
      </c>
      <c r="M5" s="92">
        <f t="shared" si="3"/>
        <v>0</v>
      </c>
      <c r="N5" s="128">
        <v>15</v>
      </c>
      <c r="O5" s="90">
        <f>IF(N5="","",N5*$D5/100)</f>
        <v>0</v>
      </c>
      <c r="P5" s="133">
        <v>18</v>
      </c>
      <c r="Q5" s="92">
        <f>IF(P5="","",P5*$D5/100)</f>
        <v>0</v>
      </c>
      <c r="R5" s="84">
        <f t="shared" ref="R5:R18" si="4">IF(NOT(D5=0),1,0)</f>
        <v>0</v>
      </c>
      <c r="S5" s="94"/>
    </row>
    <row r="6" spans="1:19">
      <c r="A6" s="208"/>
      <c r="B6" s="95" t="s">
        <v>38</v>
      </c>
      <c r="C6" s="76" t="s">
        <v>39</v>
      </c>
      <c r="D6" s="77"/>
      <c r="E6" s="78"/>
      <c r="F6" s="127">
        <v>359</v>
      </c>
      <c r="G6" s="80">
        <f t="shared" si="0"/>
        <v>0</v>
      </c>
      <c r="H6" s="130">
        <v>0.7</v>
      </c>
      <c r="I6" s="82">
        <f t="shared" si="1"/>
        <v>0</v>
      </c>
      <c r="J6" s="127">
        <v>1.6</v>
      </c>
      <c r="K6" s="80">
        <f t="shared" si="2"/>
        <v>0</v>
      </c>
      <c r="L6" s="130">
        <v>85.5</v>
      </c>
      <c r="M6" s="82">
        <f t="shared" si="3"/>
        <v>0</v>
      </c>
      <c r="N6" s="127">
        <v>49</v>
      </c>
      <c r="O6" s="80">
        <f>IF(N6="","",N6*$D6/100)</f>
        <v>0</v>
      </c>
      <c r="P6" s="130">
        <v>63</v>
      </c>
      <c r="Q6" s="82">
        <f>IF(P6="","",P6*$D6/100)</f>
        <v>0</v>
      </c>
      <c r="R6" s="84">
        <f t="shared" si="4"/>
        <v>0</v>
      </c>
      <c r="S6" s="94"/>
    </row>
    <row r="7" spans="1:19">
      <c r="A7" s="208"/>
      <c r="B7" s="86" t="s">
        <v>40</v>
      </c>
      <c r="C7" s="96" t="s">
        <v>41</v>
      </c>
      <c r="D7" s="97"/>
      <c r="E7" s="98"/>
      <c r="F7" s="129">
        <v>131</v>
      </c>
      <c r="G7" s="90">
        <f t="shared" si="0"/>
        <v>0</v>
      </c>
      <c r="H7" s="134">
        <v>5</v>
      </c>
      <c r="I7" s="92">
        <f t="shared" si="1"/>
        <v>0</v>
      </c>
      <c r="J7" s="129">
        <v>1.1000000000000001</v>
      </c>
      <c r="K7" s="90">
        <f t="shared" si="2"/>
        <v>0</v>
      </c>
      <c r="L7" s="134">
        <v>25</v>
      </c>
      <c r="M7" s="92">
        <f t="shared" si="3"/>
        <v>0</v>
      </c>
      <c r="N7" s="129">
        <v>24</v>
      </c>
      <c r="O7" s="90">
        <f>IF(N7="","",N7*$D7/100)</f>
        <v>0</v>
      </c>
      <c r="P7" s="133">
        <v>6</v>
      </c>
      <c r="Q7" s="92">
        <f>IF(P7="","",P7*$D7/100)</f>
        <v>0</v>
      </c>
      <c r="R7" s="84">
        <f t="shared" si="4"/>
        <v>0</v>
      </c>
      <c r="S7" s="94"/>
    </row>
    <row r="8" spans="1:19">
      <c r="A8" s="208"/>
      <c r="B8" s="95" t="s">
        <v>42</v>
      </c>
      <c r="C8" s="99" t="s">
        <v>43</v>
      </c>
      <c r="D8" s="77"/>
      <c r="E8" s="78"/>
      <c r="F8" s="127">
        <v>139</v>
      </c>
      <c r="G8" s="80">
        <f t="shared" si="0"/>
        <v>0</v>
      </c>
      <c r="H8" s="130">
        <v>5</v>
      </c>
      <c r="I8" s="82">
        <f t="shared" si="1"/>
        <v>0</v>
      </c>
      <c r="J8" s="127">
        <v>5</v>
      </c>
      <c r="K8" s="80">
        <f t="shared" si="2"/>
        <v>0</v>
      </c>
      <c r="L8" s="130">
        <v>18</v>
      </c>
      <c r="M8" s="82">
        <f t="shared" si="3"/>
        <v>0</v>
      </c>
      <c r="N8" s="127"/>
      <c r="O8" s="80"/>
      <c r="P8" s="130"/>
      <c r="Q8" s="82"/>
      <c r="R8" s="84">
        <f t="shared" si="4"/>
        <v>0</v>
      </c>
      <c r="S8" s="100"/>
    </row>
    <row r="9" spans="1:19">
      <c r="A9" s="208"/>
      <c r="B9" s="86" t="s">
        <v>44</v>
      </c>
      <c r="C9" s="87" t="s">
        <v>45</v>
      </c>
      <c r="D9" s="77"/>
      <c r="E9" s="88"/>
      <c r="F9" s="128">
        <v>197.5</v>
      </c>
      <c r="G9" s="90">
        <f t="shared" si="0"/>
        <v>0</v>
      </c>
      <c r="H9" s="133">
        <v>7.5</v>
      </c>
      <c r="I9" s="92">
        <f t="shared" si="1"/>
        <v>0</v>
      </c>
      <c r="J9" s="128">
        <v>1</v>
      </c>
      <c r="K9" s="90">
        <f t="shared" si="2"/>
        <v>0</v>
      </c>
      <c r="L9" s="133">
        <v>32.5</v>
      </c>
      <c r="M9" s="92">
        <f t="shared" si="3"/>
        <v>0</v>
      </c>
      <c r="N9" s="128"/>
      <c r="O9" s="90" t="str">
        <f t="shared" ref="O9:O14" si="5">IF(N9="","",N9*$D9/100)</f>
        <v/>
      </c>
      <c r="P9" s="133">
        <v>325</v>
      </c>
      <c r="Q9" s="92">
        <f t="shared" ref="Q9:Q14" si="6">IF(P9="","",P9*$D9/100)</f>
        <v>0</v>
      </c>
      <c r="R9" s="84">
        <f t="shared" si="4"/>
        <v>0</v>
      </c>
      <c r="S9" s="100"/>
    </row>
    <row r="10" spans="1:19">
      <c r="A10" s="208"/>
      <c r="B10" s="95" t="s">
        <v>46</v>
      </c>
      <c r="C10" s="76" t="s">
        <v>47</v>
      </c>
      <c r="D10" s="77"/>
      <c r="E10" s="78"/>
      <c r="F10" s="127">
        <v>197.5</v>
      </c>
      <c r="G10" s="80">
        <f t="shared" si="0"/>
        <v>0</v>
      </c>
      <c r="H10" s="130">
        <v>8.5</v>
      </c>
      <c r="I10" s="82">
        <f t="shared" si="1"/>
        <v>0</v>
      </c>
      <c r="J10" s="127">
        <v>2.5</v>
      </c>
      <c r="K10" s="80">
        <f t="shared" si="2"/>
        <v>0</v>
      </c>
      <c r="L10" s="130">
        <v>32.5</v>
      </c>
      <c r="M10" s="82">
        <f t="shared" si="3"/>
        <v>0</v>
      </c>
      <c r="N10" s="127"/>
      <c r="O10" s="80" t="str">
        <f t="shared" si="5"/>
        <v/>
      </c>
      <c r="P10" s="130">
        <v>325</v>
      </c>
      <c r="Q10" s="82">
        <f t="shared" si="6"/>
        <v>0</v>
      </c>
      <c r="R10" s="84">
        <f t="shared" si="4"/>
        <v>0</v>
      </c>
      <c r="S10" s="100"/>
    </row>
    <row r="11" spans="1:19">
      <c r="A11" s="208"/>
      <c r="B11" s="86" t="s">
        <v>48</v>
      </c>
      <c r="C11" s="87" t="s">
        <v>49</v>
      </c>
      <c r="D11" s="77"/>
      <c r="E11" s="88"/>
      <c r="F11" s="128">
        <v>317</v>
      </c>
      <c r="G11" s="90">
        <f t="shared" si="0"/>
        <v>0</v>
      </c>
      <c r="H11" s="133">
        <v>11.1</v>
      </c>
      <c r="I11" s="92">
        <f t="shared" si="1"/>
        <v>0</v>
      </c>
      <c r="J11" s="128">
        <v>3.8</v>
      </c>
      <c r="K11" s="90">
        <f t="shared" si="2"/>
        <v>0</v>
      </c>
      <c r="L11" s="133">
        <v>59.6</v>
      </c>
      <c r="M11" s="92">
        <f t="shared" si="3"/>
        <v>0</v>
      </c>
      <c r="N11" s="128"/>
      <c r="O11" s="90" t="str">
        <f t="shared" si="5"/>
        <v/>
      </c>
      <c r="P11" s="133">
        <v>1370</v>
      </c>
      <c r="Q11" s="92">
        <f t="shared" si="6"/>
        <v>0</v>
      </c>
      <c r="R11" s="84">
        <f t="shared" si="4"/>
        <v>0</v>
      </c>
      <c r="S11" s="100"/>
    </row>
    <row r="12" spans="1:19">
      <c r="A12" s="208"/>
      <c r="B12" s="95" t="s">
        <v>50</v>
      </c>
      <c r="C12" s="76" t="s">
        <v>51</v>
      </c>
      <c r="D12" s="77">
        <v>50</v>
      </c>
      <c r="E12" s="78"/>
      <c r="F12" s="127">
        <v>313</v>
      </c>
      <c r="G12" s="80">
        <f t="shared" si="0"/>
        <v>156.5</v>
      </c>
      <c r="H12" s="130">
        <v>13</v>
      </c>
      <c r="I12" s="82">
        <f t="shared" si="1"/>
        <v>6.5</v>
      </c>
      <c r="J12" s="127">
        <v>4.3</v>
      </c>
      <c r="K12" s="80">
        <f t="shared" si="2"/>
        <v>2.15</v>
      </c>
      <c r="L12" s="130">
        <v>56</v>
      </c>
      <c r="M12" s="82">
        <f t="shared" si="3"/>
        <v>28</v>
      </c>
      <c r="N12" s="127">
        <v>223</v>
      </c>
      <c r="O12" s="80">
        <f t="shared" si="5"/>
        <v>111.5</v>
      </c>
      <c r="P12" s="130">
        <v>601</v>
      </c>
      <c r="Q12" s="82">
        <f t="shared" si="6"/>
        <v>300.5</v>
      </c>
      <c r="R12" s="84">
        <f t="shared" si="4"/>
        <v>1</v>
      </c>
      <c r="S12" s="94"/>
    </row>
    <row r="13" spans="1:19">
      <c r="A13" s="208"/>
      <c r="B13" s="86" t="s">
        <v>52</v>
      </c>
      <c r="C13" s="87" t="s">
        <v>53</v>
      </c>
      <c r="D13" s="77"/>
      <c r="E13" s="88"/>
      <c r="F13" s="128">
        <v>365</v>
      </c>
      <c r="G13" s="90">
        <f t="shared" si="0"/>
        <v>0</v>
      </c>
      <c r="H13" s="133">
        <v>14.5</v>
      </c>
      <c r="I13" s="92">
        <f t="shared" si="1"/>
        <v>0</v>
      </c>
      <c r="J13" s="128">
        <v>6.4</v>
      </c>
      <c r="K13" s="90">
        <f t="shared" si="2"/>
        <v>0</v>
      </c>
      <c r="L13" s="133">
        <v>66</v>
      </c>
      <c r="M13" s="92">
        <f t="shared" si="3"/>
        <v>0</v>
      </c>
      <c r="N13" s="128"/>
      <c r="O13" s="90" t="str">
        <f t="shared" si="5"/>
        <v/>
      </c>
      <c r="P13" s="133">
        <v>6</v>
      </c>
      <c r="Q13" s="92">
        <f t="shared" si="6"/>
        <v>0</v>
      </c>
      <c r="R13" s="84">
        <f t="shared" si="4"/>
        <v>0</v>
      </c>
      <c r="S13" s="94"/>
    </row>
    <row r="14" spans="1:19">
      <c r="A14" s="208"/>
      <c r="B14" s="95" t="s">
        <v>54</v>
      </c>
      <c r="C14" s="101" t="s">
        <v>55</v>
      </c>
      <c r="D14" s="77"/>
      <c r="E14" s="78"/>
      <c r="F14" s="127">
        <v>125.4</v>
      </c>
      <c r="G14" s="80">
        <f t="shared" si="0"/>
        <v>0</v>
      </c>
      <c r="H14" s="130">
        <v>7.34</v>
      </c>
      <c r="I14" s="82">
        <f t="shared" si="1"/>
        <v>0</v>
      </c>
      <c r="J14" s="127">
        <v>6.7</v>
      </c>
      <c r="K14" s="80">
        <f t="shared" si="2"/>
        <v>0</v>
      </c>
      <c r="L14" s="130">
        <v>9.34</v>
      </c>
      <c r="M14" s="82">
        <f t="shared" si="3"/>
        <v>0</v>
      </c>
      <c r="N14" s="127"/>
      <c r="O14" s="80" t="str">
        <f t="shared" si="5"/>
        <v/>
      </c>
      <c r="P14" s="130">
        <v>256.7</v>
      </c>
      <c r="Q14" s="82">
        <f t="shared" si="6"/>
        <v>0</v>
      </c>
      <c r="R14" s="84">
        <f>IF(NOT(D14=0),1,0)</f>
        <v>0</v>
      </c>
      <c r="S14" s="94"/>
    </row>
    <row r="15" spans="1:19">
      <c r="A15" s="208"/>
      <c r="B15" s="86" t="s">
        <v>56</v>
      </c>
      <c r="C15" s="87"/>
      <c r="D15" s="77"/>
      <c r="E15" s="88"/>
      <c r="F15" s="89"/>
      <c r="G15" s="90"/>
      <c r="H15" s="91"/>
      <c r="I15" s="92"/>
      <c r="J15" s="89"/>
      <c r="K15" s="90"/>
      <c r="L15" s="93"/>
      <c r="M15" s="92"/>
      <c r="N15" s="89"/>
      <c r="O15" s="90"/>
      <c r="P15" s="93"/>
      <c r="Q15" s="92"/>
      <c r="R15" s="84">
        <f t="shared" si="4"/>
        <v>0</v>
      </c>
      <c r="S15" s="94"/>
    </row>
    <row r="16" spans="1:19">
      <c r="A16" s="208"/>
      <c r="B16" s="95" t="s">
        <v>57</v>
      </c>
      <c r="C16" s="76"/>
      <c r="D16" s="77"/>
      <c r="E16" s="78"/>
      <c r="F16" s="79"/>
      <c r="G16" s="80"/>
      <c r="H16" s="81"/>
      <c r="I16" s="82"/>
      <c r="J16" s="79"/>
      <c r="K16" s="80"/>
      <c r="L16" s="83"/>
      <c r="M16" s="82"/>
      <c r="N16" s="79"/>
      <c r="O16" s="80"/>
      <c r="P16" s="83"/>
      <c r="Q16" s="82"/>
      <c r="R16" s="84">
        <f t="shared" si="4"/>
        <v>0</v>
      </c>
      <c r="S16" s="94"/>
    </row>
    <row r="17" spans="1:20">
      <c r="A17" s="208"/>
      <c r="B17" s="86" t="s">
        <v>58</v>
      </c>
      <c r="C17" s="87"/>
      <c r="D17" s="77"/>
      <c r="E17" s="88"/>
      <c r="F17" s="89"/>
      <c r="G17" s="90"/>
      <c r="H17" s="91"/>
      <c r="I17" s="92"/>
      <c r="J17" s="89"/>
      <c r="K17" s="90"/>
      <c r="L17" s="93"/>
      <c r="M17" s="92"/>
      <c r="N17" s="89"/>
      <c r="O17" s="90"/>
      <c r="P17" s="93"/>
      <c r="Q17" s="92"/>
      <c r="R17" s="84">
        <f t="shared" si="4"/>
        <v>0</v>
      </c>
      <c r="S17" s="94"/>
    </row>
    <row r="18" spans="1:20">
      <c r="A18" s="208"/>
      <c r="B18" s="95" t="s">
        <v>59</v>
      </c>
      <c r="C18" s="76"/>
      <c r="D18" s="77"/>
      <c r="E18" s="78"/>
      <c r="F18" s="79"/>
      <c r="G18" s="80" t="str">
        <f>IF(F18="","",F18*$D18/100)</f>
        <v/>
      </c>
      <c r="H18" s="81"/>
      <c r="I18" s="82" t="str">
        <f>IF(H18="","",H18*$D18/100)</f>
        <v/>
      </c>
      <c r="J18" s="79"/>
      <c r="K18" s="80" t="str">
        <f>IF(J18="","",J18*$D18/100)</f>
        <v/>
      </c>
      <c r="L18" s="83"/>
      <c r="M18" s="82" t="str">
        <f>IF(L18="","",L18*$D18/100)</f>
        <v/>
      </c>
      <c r="N18" s="79"/>
      <c r="O18" s="80" t="str">
        <f>IF(N18="","",N18*$D18/100)</f>
        <v/>
      </c>
      <c r="P18" s="83"/>
      <c r="Q18" s="82" t="str">
        <f>IF(P18="","",P18*$D18/100)</f>
        <v/>
      </c>
      <c r="R18" s="84">
        <f t="shared" si="4"/>
        <v>0</v>
      </c>
      <c r="S18" s="94"/>
      <c r="T18" s="102"/>
    </row>
    <row r="19" spans="1:20" ht="20.149999999999999">
      <c r="A19" s="208"/>
      <c r="B19" s="199" t="s">
        <v>60</v>
      </c>
      <c r="C19" s="200"/>
      <c r="D19" s="201"/>
      <c r="E19" s="103"/>
      <c r="F19" s="202">
        <f>SUMPRODUCT(G4:G18,$R4:$R18)</f>
        <v>156.5</v>
      </c>
      <c r="G19" s="203"/>
      <c r="H19" s="202">
        <f>SUMPRODUCT(I4:I18,$R4:$R18)</f>
        <v>6.5</v>
      </c>
      <c r="I19" s="203"/>
      <c r="J19" s="202">
        <f>SUMPRODUCT(K4:K18,$R4:$R18)</f>
        <v>2.15</v>
      </c>
      <c r="K19" s="203"/>
      <c r="L19" s="202">
        <f>SUMPRODUCT(M4:M18,$R4:$R18)</f>
        <v>28</v>
      </c>
      <c r="M19" s="203"/>
      <c r="N19" s="202">
        <f>SUMPRODUCT(O4:O18,$R4:$R18)</f>
        <v>111.5</v>
      </c>
      <c r="O19" s="203"/>
      <c r="P19" s="202">
        <f>SUMPRODUCT(Q4:Q18,$R4:$R18)</f>
        <v>300.5</v>
      </c>
      <c r="Q19" s="203"/>
      <c r="R19" s="210"/>
      <c r="S19" s="211"/>
    </row>
    <row r="20" spans="1:20" ht="20.6" thickBot="1">
      <c r="A20" s="209"/>
      <c r="B20" s="212" t="s">
        <v>61</v>
      </c>
      <c r="C20" s="213"/>
      <c r="D20" s="214"/>
      <c r="E20" s="104"/>
      <c r="F20" s="215" t="e">
        <f>F2-F19</f>
        <v>#VALUE!</v>
      </c>
      <c r="G20" s="216"/>
      <c r="H20" s="215">
        <f>H2-H19</f>
        <v>92.25</v>
      </c>
      <c r="I20" s="216"/>
      <c r="J20" s="215">
        <f>J2-J19</f>
        <v>41.516666666666666</v>
      </c>
      <c r="K20" s="216"/>
      <c r="L20" s="215">
        <f>L2-L19</f>
        <v>104</v>
      </c>
      <c r="M20" s="216"/>
      <c r="N20" s="215">
        <f>N2-N19</f>
        <v>-111.5</v>
      </c>
      <c r="O20" s="216"/>
      <c r="P20" s="215">
        <f>P2-P19</f>
        <v>-300.5</v>
      </c>
      <c r="Q20" s="216"/>
      <c r="R20" s="217"/>
      <c r="S20" s="218"/>
    </row>
    <row r="21" spans="1:20" s="105" customFormat="1" ht="31.3">
      <c r="A21" s="204" t="s">
        <v>62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</row>
    <row r="22" spans="1:20" s="105" customFormat="1" ht="31.3">
      <c r="A22" s="206" t="s">
        <v>63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</row>
    <row r="23" spans="1:20" ht="20.6" thickBot="1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20" ht="18.45" thickBot="1">
      <c r="A24" s="220" t="s">
        <v>64</v>
      </c>
      <c r="B24" s="69" t="s">
        <v>23</v>
      </c>
      <c r="C24" s="70" t="s">
        <v>24</v>
      </c>
      <c r="D24" s="70" t="s">
        <v>25</v>
      </c>
      <c r="E24" s="71"/>
      <c r="F24" s="197" t="s">
        <v>26</v>
      </c>
      <c r="G24" s="198"/>
      <c r="H24" s="224" t="s">
        <v>27</v>
      </c>
      <c r="I24" s="224"/>
      <c r="J24" s="197" t="s">
        <v>28</v>
      </c>
      <c r="K24" s="198"/>
      <c r="L24" s="224" t="s">
        <v>29</v>
      </c>
      <c r="M24" s="224"/>
      <c r="N24" s="197" t="s">
        <v>30</v>
      </c>
      <c r="O24" s="198"/>
      <c r="P24" s="224" t="s">
        <v>31</v>
      </c>
      <c r="Q24" s="224"/>
      <c r="R24" s="72" t="s">
        <v>32</v>
      </c>
      <c r="S24" s="73" t="s">
        <v>33</v>
      </c>
    </row>
    <row r="25" spans="1:20" ht="22" customHeight="1" thickTop="1">
      <c r="A25" s="221"/>
      <c r="B25" s="106" t="s">
        <v>65</v>
      </c>
      <c r="C25" s="76" t="s">
        <v>66</v>
      </c>
      <c r="D25" s="77"/>
      <c r="E25" s="78"/>
      <c r="F25" s="135">
        <v>18</v>
      </c>
      <c r="G25" s="107">
        <f t="shared" ref="G25:G49" si="7">IF(F25="","",F25*$D25/100)</f>
        <v>0</v>
      </c>
      <c r="H25" s="136">
        <v>0.6</v>
      </c>
      <c r="I25" s="108">
        <f t="shared" ref="I25:I49" si="8">IF(H25="","",H25*$D25/100)</f>
        <v>0</v>
      </c>
      <c r="J25" s="135">
        <v>0.1</v>
      </c>
      <c r="K25" s="107">
        <f t="shared" ref="K25:K49" si="9">IF(J25="","",J25*$D25/100)</f>
        <v>0</v>
      </c>
      <c r="L25" s="136">
        <v>4.0999999999999996</v>
      </c>
      <c r="M25" s="108">
        <f t="shared" ref="M25:M49" si="10">IF(L25="","",L25*$D25/100)</f>
        <v>0</v>
      </c>
      <c r="N25" s="135">
        <v>227</v>
      </c>
      <c r="O25" s="107">
        <f t="shared" ref="O25:O49" si="11">IF(N25="","",N25*$D25/100)</f>
        <v>0</v>
      </c>
      <c r="P25" s="136">
        <v>21</v>
      </c>
      <c r="Q25" s="108">
        <f t="shared" ref="Q25:Q49" si="12">IF(P25="","",P25*$D25/100)</f>
        <v>0</v>
      </c>
      <c r="R25" s="84">
        <f>IF(NOT(D25=0),1,0)</f>
        <v>0</v>
      </c>
      <c r="S25" s="109"/>
    </row>
    <row r="26" spans="1:20" ht="22" customHeight="1">
      <c r="A26" s="221"/>
      <c r="B26" s="110" t="s">
        <v>67</v>
      </c>
      <c r="C26" s="87" t="s">
        <v>68</v>
      </c>
      <c r="D26" s="77"/>
      <c r="E26" s="88"/>
      <c r="F26" s="137">
        <v>17</v>
      </c>
      <c r="G26" s="111">
        <f t="shared" si="7"/>
        <v>0</v>
      </c>
      <c r="H26" s="138">
        <v>0.9</v>
      </c>
      <c r="I26" s="112">
        <f t="shared" si="8"/>
        <v>0</v>
      </c>
      <c r="J26" s="137">
        <v>0.2</v>
      </c>
      <c r="K26" s="111">
        <f t="shared" si="9"/>
        <v>0</v>
      </c>
      <c r="L26" s="138">
        <v>3.9</v>
      </c>
      <c r="M26" s="112">
        <f t="shared" si="10"/>
        <v>0</v>
      </c>
      <c r="N26" s="137">
        <v>237</v>
      </c>
      <c r="O26" s="111">
        <f t="shared" si="11"/>
        <v>0</v>
      </c>
      <c r="P26" s="138">
        <v>5</v>
      </c>
      <c r="Q26" s="112">
        <f t="shared" si="12"/>
        <v>0</v>
      </c>
      <c r="R26" s="84">
        <f t="shared" ref="R26:R49" si="13">IF(NOT(D26=0),1,0)</f>
        <v>0</v>
      </c>
      <c r="S26" s="113"/>
    </row>
    <row r="27" spans="1:20" ht="22" customHeight="1">
      <c r="A27" s="221"/>
      <c r="B27" s="114" t="s">
        <v>69</v>
      </c>
      <c r="C27" s="76" t="s">
        <v>70</v>
      </c>
      <c r="D27" s="77"/>
      <c r="E27" s="78"/>
      <c r="F27" s="135">
        <v>13</v>
      </c>
      <c r="G27" s="107">
        <f t="shared" si="7"/>
        <v>0</v>
      </c>
      <c r="H27" s="136">
        <v>0.9</v>
      </c>
      <c r="I27" s="108">
        <f t="shared" si="8"/>
        <v>0</v>
      </c>
      <c r="J27" s="135">
        <v>0.2</v>
      </c>
      <c r="K27" s="107">
        <f t="shared" si="9"/>
        <v>0</v>
      </c>
      <c r="L27" s="136">
        <v>2.4</v>
      </c>
      <c r="M27" s="108">
        <f t="shared" si="10"/>
        <v>0</v>
      </c>
      <c r="N27" s="135">
        <v>154</v>
      </c>
      <c r="O27" s="107">
        <f t="shared" si="11"/>
        <v>0</v>
      </c>
      <c r="P27" s="136">
        <v>3</v>
      </c>
      <c r="Q27" s="108">
        <f t="shared" si="12"/>
        <v>0</v>
      </c>
      <c r="R27" s="84">
        <f t="shared" si="13"/>
        <v>0</v>
      </c>
      <c r="S27" s="113"/>
    </row>
    <row r="28" spans="1:20" ht="22" customHeight="1">
      <c r="A28" s="221"/>
      <c r="B28" s="110" t="s">
        <v>71</v>
      </c>
      <c r="C28" s="87" t="s">
        <v>72</v>
      </c>
      <c r="D28" s="77"/>
      <c r="E28" s="88"/>
      <c r="F28" s="137">
        <v>41</v>
      </c>
      <c r="G28" s="111">
        <f t="shared" si="7"/>
        <v>0</v>
      </c>
      <c r="H28" s="138">
        <v>0.93</v>
      </c>
      <c r="I28" s="112">
        <f t="shared" si="8"/>
        <v>0</v>
      </c>
      <c r="J28" s="137">
        <v>0.24</v>
      </c>
      <c r="K28" s="111">
        <f t="shared" si="9"/>
        <v>0</v>
      </c>
      <c r="L28" s="138">
        <v>9.6</v>
      </c>
      <c r="M28" s="112">
        <f t="shared" si="10"/>
        <v>0</v>
      </c>
      <c r="N28" s="137">
        <v>320</v>
      </c>
      <c r="O28" s="111">
        <f t="shared" si="11"/>
        <v>0</v>
      </c>
      <c r="P28" s="138">
        <v>69</v>
      </c>
      <c r="Q28" s="112">
        <f t="shared" si="12"/>
        <v>0</v>
      </c>
      <c r="R28" s="84">
        <f t="shared" si="13"/>
        <v>0</v>
      </c>
      <c r="S28" s="113"/>
    </row>
    <row r="29" spans="1:20" ht="22" customHeight="1">
      <c r="A29" s="221"/>
      <c r="B29" s="114" t="s">
        <v>73</v>
      </c>
      <c r="C29" s="76" t="s">
        <v>74</v>
      </c>
      <c r="D29" s="77"/>
      <c r="E29" s="78"/>
      <c r="F29" s="135">
        <v>26</v>
      </c>
      <c r="G29" s="107">
        <f t="shared" si="7"/>
        <v>0</v>
      </c>
      <c r="H29" s="136">
        <v>1</v>
      </c>
      <c r="I29" s="108">
        <f t="shared" si="8"/>
        <v>0</v>
      </c>
      <c r="J29" s="135">
        <v>0.1</v>
      </c>
      <c r="K29" s="107">
        <f t="shared" si="9"/>
        <v>0</v>
      </c>
      <c r="L29" s="136">
        <v>7</v>
      </c>
      <c r="M29" s="108">
        <f t="shared" si="10"/>
        <v>0</v>
      </c>
      <c r="N29" s="135">
        <v>340</v>
      </c>
      <c r="O29" s="107">
        <f t="shared" si="11"/>
        <v>0</v>
      </c>
      <c r="P29" s="136">
        <v>1</v>
      </c>
      <c r="Q29" s="108">
        <f t="shared" si="12"/>
        <v>0</v>
      </c>
      <c r="R29" s="84">
        <f t="shared" si="13"/>
        <v>0</v>
      </c>
      <c r="S29" s="113"/>
    </row>
    <row r="30" spans="1:20" ht="22" customHeight="1">
      <c r="A30" s="221"/>
      <c r="B30" s="110" t="s">
        <v>75</v>
      </c>
      <c r="C30" s="96" t="s">
        <v>76</v>
      </c>
      <c r="D30" s="97"/>
      <c r="E30" s="98"/>
      <c r="F30" s="139">
        <v>29</v>
      </c>
      <c r="G30" s="111">
        <f t="shared" si="7"/>
        <v>0</v>
      </c>
      <c r="H30" s="140">
        <v>1</v>
      </c>
      <c r="I30" s="112">
        <f t="shared" si="8"/>
        <v>0</v>
      </c>
      <c r="J30" s="139">
        <v>0.4</v>
      </c>
      <c r="K30" s="111">
        <f t="shared" si="9"/>
        <v>0</v>
      </c>
      <c r="L30" s="140">
        <v>5.9</v>
      </c>
      <c r="M30" s="112">
        <f t="shared" si="10"/>
        <v>0</v>
      </c>
      <c r="N30" s="139">
        <v>196</v>
      </c>
      <c r="O30" s="111">
        <f t="shared" si="11"/>
        <v>0</v>
      </c>
      <c r="P30" s="140">
        <v>2</v>
      </c>
      <c r="Q30" s="112">
        <f t="shared" si="12"/>
        <v>0</v>
      </c>
      <c r="R30" s="141">
        <f t="shared" si="13"/>
        <v>0</v>
      </c>
      <c r="S30" s="113"/>
    </row>
    <row r="31" spans="1:20" ht="22" customHeight="1">
      <c r="A31" s="222"/>
      <c r="B31" s="114" t="s">
        <v>77</v>
      </c>
      <c r="C31" s="76" t="s">
        <v>78</v>
      </c>
      <c r="D31" s="77"/>
      <c r="E31" s="78"/>
      <c r="F31" s="135">
        <v>24</v>
      </c>
      <c r="G31" s="107">
        <f t="shared" si="7"/>
        <v>0</v>
      </c>
      <c r="H31" s="136">
        <v>1</v>
      </c>
      <c r="I31" s="108">
        <f t="shared" si="8"/>
        <v>0</v>
      </c>
      <c r="J31" s="135">
        <v>0.2</v>
      </c>
      <c r="K31" s="107">
        <f t="shared" si="9"/>
        <v>0</v>
      </c>
      <c r="L31" s="136">
        <v>6</v>
      </c>
      <c r="M31" s="108">
        <f t="shared" si="10"/>
        <v>0</v>
      </c>
      <c r="N31" s="135">
        <v>229</v>
      </c>
      <c r="O31" s="107">
        <f t="shared" si="11"/>
        <v>0</v>
      </c>
      <c r="P31" s="136">
        <v>2</v>
      </c>
      <c r="Q31" s="108">
        <f t="shared" si="12"/>
        <v>0</v>
      </c>
      <c r="R31" s="141">
        <f t="shared" si="13"/>
        <v>0</v>
      </c>
      <c r="S31" s="113"/>
    </row>
    <row r="32" spans="1:20" ht="22" customHeight="1">
      <c r="A32" s="222"/>
      <c r="B32" s="110" t="s">
        <v>79</v>
      </c>
      <c r="C32" s="87" t="s">
        <v>80</v>
      </c>
      <c r="D32" s="77"/>
      <c r="E32" s="88"/>
      <c r="F32" s="137">
        <v>12</v>
      </c>
      <c r="G32" s="111">
        <f t="shared" si="7"/>
        <v>0</v>
      </c>
      <c r="H32" s="138">
        <v>1.1000000000000001</v>
      </c>
      <c r="I32" s="112">
        <f t="shared" si="8"/>
        <v>0</v>
      </c>
      <c r="J32" s="137">
        <v>0.2</v>
      </c>
      <c r="K32" s="111">
        <f t="shared" si="9"/>
        <v>0</v>
      </c>
      <c r="L32" s="138">
        <v>2.2000000000000002</v>
      </c>
      <c r="M32" s="112">
        <f t="shared" si="10"/>
        <v>0</v>
      </c>
      <c r="N32" s="137">
        <v>87</v>
      </c>
      <c r="O32" s="111">
        <f t="shared" si="11"/>
        <v>0</v>
      </c>
      <c r="P32" s="138">
        <v>11</v>
      </c>
      <c r="Q32" s="112">
        <f t="shared" si="12"/>
        <v>0</v>
      </c>
      <c r="R32" s="84">
        <f t="shared" si="13"/>
        <v>0</v>
      </c>
      <c r="S32" s="113"/>
    </row>
    <row r="33" spans="1:19" ht="22" customHeight="1">
      <c r="A33" s="222"/>
      <c r="B33" s="114" t="s">
        <v>81</v>
      </c>
      <c r="C33" s="76" t="s">
        <v>82</v>
      </c>
      <c r="D33" s="77"/>
      <c r="E33" s="78"/>
      <c r="F33" s="135">
        <v>24</v>
      </c>
      <c r="G33" s="107">
        <f t="shared" si="7"/>
        <v>0</v>
      </c>
      <c r="H33" s="136">
        <v>1.3</v>
      </c>
      <c r="I33" s="108">
        <f t="shared" si="8"/>
        <v>0</v>
      </c>
      <c r="J33" s="135">
        <v>0.1</v>
      </c>
      <c r="K33" s="107">
        <f t="shared" si="9"/>
        <v>0</v>
      </c>
      <c r="L33" s="136">
        <v>6</v>
      </c>
      <c r="M33" s="108">
        <f t="shared" si="10"/>
        <v>0</v>
      </c>
      <c r="N33" s="135">
        <v>170</v>
      </c>
      <c r="O33" s="107">
        <f t="shared" si="11"/>
        <v>0</v>
      </c>
      <c r="P33" s="136">
        <v>18</v>
      </c>
      <c r="Q33" s="108">
        <f t="shared" si="12"/>
        <v>0</v>
      </c>
      <c r="R33" s="84">
        <f t="shared" si="13"/>
        <v>0</v>
      </c>
      <c r="S33" s="113"/>
    </row>
    <row r="34" spans="1:19" ht="22" customHeight="1">
      <c r="A34" s="222"/>
      <c r="B34" s="110" t="s">
        <v>83</v>
      </c>
      <c r="C34" s="87" t="s">
        <v>84</v>
      </c>
      <c r="D34" s="77"/>
      <c r="E34" s="88"/>
      <c r="F34" s="137">
        <v>14</v>
      </c>
      <c r="G34" s="111">
        <f t="shared" si="7"/>
        <v>0</v>
      </c>
      <c r="H34" s="138">
        <v>1.5</v>
      </c>
      <c r="I34" s="112">
        <f t="shared" si="8"/>
        <v>0</v>
      </c>
      <c r="J34" s="137">
        <v>0.4</v>
      </c>
      <c r="K34" s="111">
        <f t="shared" si="9"/>
        <v>0</v>
      </c>
      <c r="L34" s="138">
        <v>1.9</v>
      </c>
      <c r="M34" s="112">
        <f t="shared" si="10"/>
        <v>0</v>
      </c>
      <c r="N34" s="137">
        <v>280</v>
      </c>
      <c r="O34" s="111">
        <f t="shared" si="11"/>
        <v>0</v>
      </c>
      <c r="P34" s="138">
        <v>59</v>
      </c>
      <c r="Q34" s="112">
        <f t="shared" si="12"/>
        <v>0</v>
      </c>
      <c r="R34" s="84">
        <f t="shared" si="13"/>
        <v>0</v>
      </c>
      <c r="S34" s="113"/>
    </row>
    <row r="35" spans="1:19" ht="22" customHeight="1">
      <c r="A35" s="222"/>
      <c r="B35" s="114" t="s">
        <v>85</v>
      </c>
      <c r="C35" s="115" t="s">
        <v>86</v>
      </c>
      <c r="D35" s="77"/>
      <c r="E35" s="78"/>
      <c r="F35" s="135">
        <v>23</v>
      </c>
      <c r="G35" s="107">
        <f t="shared" si="7"/>
        <v>0</v>
      </c>
      <c r="H35" s="136">
        <v>1.8</v>
      </c>
      <c r="I35" s="108">
        <f t="shared" si="8"/>
        <v>0</v>
      </c>
      <c r="J35" s="135">
        <v>0.1</v>
      </c>
      <c r="K35" s="107">
        <f t="shared" si="9"/>
        <v>0</v>
      </c>
      <c r="L35" s="136">
        <v>4.5</v>
      </c>
      <c r="M35" s="108">
        <f t="shared" si="10"/>
        <v>0</v>
      </c>
      <c r="N35" s="135">
        <v>266</v>
      </c>
      <c r="O35" s="107">
        <f t="shared" si="11"/>
        <v>0</v>
      </c>
      <c r="P35" s="136">
        <v>14</v>
      </c>
      <c r="Q35" s="108">
        <f t="shared" si="12"/>
        <v>0</v>
      </c>
      <c r="R35" s="84">
        <f t="shared" si="13"/>
        <v>0</v>
      </c>
      <c r="S35" s="113"/>
    </row>
    <row r="36" spans="1:19" ht="22" customHeight="1">
      <c r="A36" s="222"/>
      <c r="B36" s="110" t="s">
        <v>87</v>
      </c>
      <c r="C36" s="87" t="s">
        <v>88</v>
      </c>
      <c r="D36" s="77"/>
      <c r="E36" s="88"/>
      <c r="F36" s="137">
        <v>30</v>
      </c>
      <c r="G36" s="111">
        <f t="shared" si="7"/>
        <v>0</v>
      </c>
      <c r="H36" s="138">
        <v>1.8</v>
      </c>
      <c r="I36" s="112">
        <f t="shared" si="8"/>
        <v>0</v>
      </c>
      <c r="J36" s="137">
        <v>0.1</v>
      </c>
      <c r="K36" s="111">
        <f t="shared" si="9"/>
        <v>0</v>
      </c>
      <c r="L36" s="138">
        <v>7</v>
      </c>
      <c r="M36" s="112">
        <f t="shared" si="10"/>
        <v>0</v>
      </c>
      <c r="N36" s="137">
        <v>209</v>
      </c>
      <c r="O36" s="111">
        <f t="shared" si="11"/>
        <v>0</v>
      </c>
      <c r="P36" s="138">
        <v>6</v>
      </c>
      <c r="Q36" s="112">
        <f t="shared" si="12"/>
        <v>0</v>
      </c>
      <c r="R36" s="84">
        <f t="shared" si="13"/>
        <v>0</v>
      </c>
      <c r="S36" s="113"/>
    </row>
    <row r="37" spans="1:19" ht="22" customHeight="1">
      <c r="A37" s="222"/>
      <c r="B37" s="114" t="s">
        <v>89</v>
      </c>
      <c r="C37" s="99" t="s">
        <v>90</v>
      </c>
      <c r="D37" s="77"/>
      <c r="E37" s="78"/>
      <c r="F37" s="135">
        <v>38</v>
      </c>
      <c r="G37" s="107">
        <f t="shared" si="7"/>
        <v>0</v>
      </c>
      <c r="H37" s="136">
        <v>2</v>
      </c>
      <c r="I37" s="108">
        <f t="shared" si="8"/>
        <v>0</v>
      </c>
      <c r="J37" s="135">
        <v>1</v>
      </c>
      <c r="K37" s="107">
        <f t="shared" si="9"/>
        <v>0</v>
      </c>
      <c r="L37" s="136">
        <v>5</v>
      </c>
      <c r="M37" s="108">
        <f t="shared" si="10"/>
        <v>0</v>
      </c>
      <c r="N37" s="135"/>
      <c r="O37" s="107" t="str">
        <f t="shared" si="11"/>
        <v/>
      </c>
      <c r="P37" s="136">
        <v>320</v>
      </c>
      <c r="Q37" s="108">
        <f t="shared" si="12"/>
        <v>0</v>
      </c>
      <c r="R37" s="84">
        <f t="shared" si="13"/>
        <v>0</v>
      </c>
      <c r="S37" s="113"/>
    </row>
    <row r="38" spans="1:19" ht="22" customHeight="1">
      <c r="A38" s="222"/>
      <c r="B38" s="110" t="s">
        <v>91</v>
      </c>
      <c r="C38" s="116" t="s">
        <v>92</v>
      </c>
      <c r="D38" s="77"/>
      <c r="E38" s="88"/>
      <c r="F38" s="137">
        <v>95</v>
      </c>
      <c r="G38" s="111">
        <f t="shared" si="7"/>
        <v>0</v>
      </c>
      <c r="H38" s="138">
        <v>2</v>
      </c>
      <c r="I38" s="112">
        <f t="shared" si="8"/>
        <v>0</v>
      </c>
      <c r="J38" s="137">
        <v>5</v>
      </c>
      <c r="K38" s="111">
        <f t="shared" si="9"/>
        <v>0</v>
      </c>
      <c r="L38" s="138">
        <v>10</v>
      </c>
      <c r="M38" s="112">
        <f t="shared" si="10"/>
        <v>0</v>
      </c>
      <c r="N38" s="137">
        <v>0</v>
      </c>
      <c r="O38" s="111">
        <f t="shared" si="11"/>
        <v>0</v>
      </c>
      <c r="P38" s="138">
        <v>0</v>
      </c>
      <c r="Q38" s="112">
        <f t="shared" si="12"/>
        <v>0</v>
      </c>
      <c r="R38" s="84">
        <f t="shared" si="13"/>
        <v>0</v>
      </c>
      <c r="S38" s="113"/>
    </row>
    <row r="39" spans="1:19" ht="22" customHeight="1">
      <c r="A39" s="222"/>
      <c r="B39" s="114" t="s">
        <v>93</v>
      </c>
      <c r="C39" s="115" t="s">
        <v>94</v>
      </c>
      <c r="D39" s="77"/>
      <c r="E39" s="78"/>
      <c r="F39" s="135">
        <v>84</v>
      </c>
      <c r="G39" s="107">
        <f t="shared" si="7"/>
        <v>0</v>
      </c>
      <c r="H39" s="136">
        <v>2.12</v>
      </c>
      <c r="I39" s="108">
        <f t="shared" si="8"/>
        <v>0</v>
      </c>
      <c r="J39" s="135">
        <v>0.17</v>
      </c>
      <c r="K39" s="107">
        <f t="shared" si="9"/>
        <v>0</v>
      </c>
      <c r="L39" s="136">
        <v>17.37</v>
      </c>
      <c r="M39" s="108">
        <f t="shared" si="10"/>
        <v>0</v>
      </c>
      <c r="N39" s="135">
        <v>357</v>
      </c>
      <c r="O39" s="107">
        <f t="shared" si="11"/>
        <v>0</v>
      </c>
      <c r="P39" s="136">
        <v>14.5</v>
      </c>
      <c r="Q39" s="108">
        <f t="shared" si="12"/>
        <v>0</v>
      </c>
      <c r="R39" s="84">
        <f t="shared" si="13"/>
        <v>0</v>
      </c>
      <c r="S39" s="113"/>
    </row>
    <row r="40" spans="1:19" ht="22" customHeight="1">
      <c r="A40" s="222"/>
      <c r="B40" s="110" t="s">
        <v>95</v>
      </c>
      <c r="C40" s="117" t="s">
        <v>96</v>
      </c>
      <c r="D40" s="77"/>
      <c r="E40" s="88"/>
      <c r="F40" s="137">
        <v>22</v>
      </c>
      <c r="G40" s="111">
        <f t="shared" si="7"/>
        <v>0</v>
      </c>
      <c r="H40" s="138">
        <v>2.2000000000000002</v>
      </c>
      <c r="I40" s="112">
        <f t="shared" si="8"/>
        <v>0</v>
      </c>
      <c r="J40" s="137">
        <v>0.3</v>
      </c>
      <c r="K40" s="111">
        <f t="shared" si="9"/>
        <v>0</v>
      </c>
      <c r="L40" s="138">
        <v>3.9</v>
      </c>
      <c r="M40" s="112">
        <f t="shared" si="10"/>
        <v>0</v>
      </c>
      <c r="N40" s="137">
        <v>449</v>
      </c>
      <c r="O40" s="111">
        <f t="shared" si="11"/>
        <v>0</v>
      </c>
      <c r="P40" s="138">
        <v>21</v>
      </c>
      <c r="Q40" s="112">
        <f t="shared" si="12"/>
        <v>0</v>
      </c>
      <c r="R40" s="84">
        <f t="shared" si="13"/>
        <v>0</v>
      </c>
      <c r="S40" s="113"/>
    </row>
    <row r="41" spans="1:19" ht="22" customHeight="1">
      <c r="A41" s="222"/>
      <c r="B41" s="114" t="s">
        <v>97</v>
      </c>
      <c r="C41" s="76" t="s">
        <v>98</v>
      </c>
      <c r="D41" s="77"/>
      <c r="E41" s="78"/>
      <c r="F41" s="135">
        <v>22</v>
      </c>
      <c r="G41" s="107">
        <f t="shared" si="7"/>
        <v>0</v>
      </c>
      <c r="H41" s="136">
        <v>2.4</v>
      </c>
      <c r="I41" s="108">
        <f t="shared" si="8"/>
        <v>0</v>
      </c>
      <c r="J41" s="135">
        <v>0.2</v>
      </c>
      <c r="K41" s="107">
        <f t="shared" si="9"/>
        <v>0</v>
      </c>
      <c r="L41" s="136">
        <v>3.6</v>
      </c>
      <c r="M41" s="108">
        <f t="shared" si="10"/>
        <v>0</v>
      </c>
      <c r="N41" s="135">
        <v>271</v>
      </c>
      <c r="O41" s="107">
        <f t="shared" si="11"/>
        <v>0</v>
      </c>
      <c r="P41" s="136">
        <v>4</v>
      </c>
      <c r="Q41" s="108">
        <f t="shared" si="12"/>
        <v>0</v>
      </c>
      <c r="R41" s="84">
        <f t="shared" si="13"/>
        <v>0</v>
      </c>
      <c r="S41" s="113"/>
    </row>
    <row r="42" spans="1:19" ht="22" customHeight="1">
      <c r="A42" s="222"/>
      <c r="B42" s="110" t="s">
        <v>99</v>
      </c>
      <c r="C42" s="87" t="s">
        <v>100</v>
      </c>
      <c r="D42" s="77"/>
      <c r="E42" s="88"/>
      <c r="F42" s="137">
        <v>27</v>
      </c>
      <c r="G42" s="111">
        <f t="shared" si="7"/>
        <v>0</v>
      </c>
      <c r="H42" s="138">
        <v>2.6</v>
      </c>
      <c r="I42" s="112">
        <f t="shared" si="8"/>
        <v>0</v>
      </c>
      <c r="J42" s="137">
        <v>0.3</v>
      </c>
      <c r="K42" s="111">
        <f t="shared" si="9"/>
        <v>0</v>
      </c>
      <c r="L42" s="138">
        <v>5</v>
      </c>
      <c r="M42" s="112">
        <f t="shared" si="10"/>
        <v>0</v>
      </c>
      <c r="N42" s="137">
        <v>533</v>
      </c>
      <c r="O42" s="111">
        <f t="shared" si="11"/>
        <v>0</v>
      </c>
      <c r="P42" s="138">
        <v>4</v>
      </c>
      <c r="Q42" s="112">
        <f t="shared" si="12"/>
        <v>0</v>
      </c>
      <c r="R42" s="84">
        <f t="shared" si="13"/>
        <v>0</v>
      </c>
      <c r="S42" s="113"/>
    </row>
    <row r="43" spans="1:19" ht="22" customHeight="1">
      <c r="A43" s="222"/>
      <c r="B43" s="114" t="s">
        <v>101</v>
      </c>
      <c r="C43" s="115" t="s">
        <v>102</v>
      </c>
      <c r="D43" s="77"/>
      <c r="E43" s="78"/>
      <c r="F43" s="135">
        <v>34</v>
      </c>
      <c r="G43" s="107">
        <f t="shared" si="7"/>
        <v>0</v>
      </c>
      <c r="H43" s="136">
        <v>2.82</v>
      </c>
      <c r="I43" s="108">
        <f t="shared" si="8"/>
        <v>0</v>
      </c>
      <c r="J43" s="135">
        <v>0.37</v>
      </c>
      <c r="K43" s="107">
        <f t="shared" si="9"/>
        <v>0</v>
      </c>
      <c r="L43" s="136">
        <v>6.64</v>
      </c>
      <c r="M43" s="108">
        <f t="shared" si="10"/>
        <v>0</v>
      </c>
      <c r="N43" s="135">
        <v>316</v>
      </c>
      <c r="O43" s="107">
        <f t="shared" si="11"/>
        <v>0</v>
      </c>
      <c r="P43" s="136">
        <v>33</v>
      </c>
      <c r="Q43" s="108">
        <f t="shared" si="12"/>
        <v>0</v>
      </c>
      <c r="R43" s="84">
        <f t="shared" si="13"/>
        <v>0</v>
      </c>
      <c r="S43" s="113"/>
    </row>
    <row r="44" spans="1:19" ht="22" customHeight="1">
      <c r="A44" s="222"/>
      <c r="B44" s="110" t="s">
        <v>103</v>
      </c>
      <c r="C44" s="87" t="s">
        <v>104</v>
      </c>
      <c r="D44" s="77"/>
      <c r="E44" s="88"/>
      <c r="F44" s="137">
        <v>111</v>
      </c>
      <c r="G44" s="111">
        <f t="shared" si="7"/>
        <v>0</v>
      </c>
      <c r="H44" s="138">
        <v>3.8</v>
      </c>
      <c r="I44" s="112">
        <f t="shared" si="8"/>
        <v>0</v>
      </c>
      <c r="J44" s="137">
        <v>1.9</v>
      </c>
      <c r="K44" s="111">
        <f t="shared" si="9"/>
        <v>0</v>
      </c>
      <c r="L44" s="138">
        <v>19.399999999999999</v>
      </c>
      <c r="M44" s="112">
        <f t="shared" si="10"/>
        <v>0</v>
      </c>
      <c r="N44" s="137">
        <v>240</v>
      </c>
      <c r="O44" s="111">
        <f t="shared" si="11"/>
        <v>0</v>
      </c>
      <c r="P44" s="138">
        <v>6</v>
      </c>
      <c r="Q44" s="112">
        <f t="shared" si="12"/>
        <v>0</v>
      </c>
      <c r="R44" s="84">
        <f t="shared" si="13"/>
        <v>0</v>
      </c>
      <c r="S44" s="113"/>
    </row>
    <row r="45" spans="1:19" ht="22" customHeight="1">
      <c r="A45" s="222"/>
      <c r="B45" s="114" t="s">
        <v>105</v>
      </c>
      <c r="C45" s="76" t="s">
        <v>106</v>
      </c>
      <c r="D45" s="77"/>
      <c r="E45" s="78"/>
      <c r="F45" s="135">
        <v>24</v>
      </c>
      <c r="G45" s="107">
        <f t="shared" si="7"/>
        <v>0</v>
      </c>
      <c r="H45" s="136">
        <v>3.9</v>
      </c>
      <c r="I45" s="108">
        <f t="shared" si="8"/>
        <v>0</v>
      </c>
      <c r="J45" s="135">
        <v>0.4</v>
      </c>
      <c r="K45" s="107">
        <f t="shared" si="9"/>
        <v>0</v>
      </c>
      <c r="L45" s="136">
        <v>2.5</v>
      </c>
      <c r="M45" s="108">
        <f t="shared" si="10"/>
        <v>0</v>
      </c>
      <c r="N45" s="135">
        <v>363</v>
      </c>
      <c r="O45" s="107">
        <f t="shared" si="11"/>
        <v>0</v>
      </c>
      <c r="P45" s="136">
        <v>74</v>
      </c>
      <c r="Q45" s="108">
        <f t="shared" si="12"/>
        <v>0</v>
      </c>
      <c r="R45" s="84">
        <f t="shared" si="13"/>
        <v>0</v>
      </c>
      <c r="S45" s="113"/>
    </row>
    <row r="46" spans="1:19" ht="22" customHeight="1">
      <c r="A46" s="222"/>
      <c r="B46" s="110" t="s">
        <v>107</v>
      </c>
      <c r="C46" s="87" t="s">
        <v>108</v>
      </c>
      <c r="D46" s="118"/>
      <c r="E46" s="88"/>
      <c r="F46" s="137">
        <v>22</v>
      </c>
      <c r="G46" s="111">
        <f t="shared" si="7"/>
        <v>0</v>
      </c>
      <c r="H46" s="138">
        <v>4</v>
      </c>
      <c r="I46" s="112">
        <f t="shared" si="8"/>
        <v>0</v>
      </c>
      <c r="J46" s="137">
        <v>0.7</v>
      </c>
      <c r="K46" s="111">
        <f t="shared" si="9"/>
        <v>0</v>
      </c>
      <c r="L46" s="138">
        <v>2.1</v>
      </c>
      <c r="M46" s="112">
        <f t="shared" si="10"/>
        <v>0</v>
      </c>
      <c r="N46" s="137">
        <v>79</v>
      </c>
      <c r="O46" s="111">
        <f t="shared" si="11"/>
        <v>0</v>
      </c>
      <c r="P46" s="138">
        <v>6</v>
      </c>
      <c r="Q46" s="112">
        <f t="shared" si="12"/>
        <v>0</v>
      </c>
      <c r="R46" s="84">
        <f t="shared" si="13"/>
        <v>0</v>
      </c>
      <c r="S46" s="113"/>
    </row>
    <row r="47" spans="1:19" ht="22" customHeight="1">
      <c r="A47" s="222"/>
      <c r="B47" s="114" t="s">
        <v>109</v>
      </c>
      <c r="C47" s="76"/>
      <c r="D47" s="77"/>
      <c r="E47" s="78"/>
      <c r="F47" s="135"/>
      <c r="G47" s="107" t="str">
        <f t="shared" si="7"/>
        <v/>
      </c>
      <c r="H47" s="136"/>
      <c r="I47" s="108" t="str">
        <f t="shared" si="8"/>
        <v/>
      </c>
      <c r="J47" s="135"/>
      <c r="K47" s="107" t="str">
        <f t="shared" si="9"/>
        <v/>
      </c>
      <c r="L47" s="136"/>
      <c r="M47" s="108" t="str">
        <f t="shared" si="10"/>
        <v/>
      </c>
      <c r="N47" s="135"/>
      <c r="O47" s="107" t="str">
        <f t="shared" si="11"/>
        <v/>
      </c>
      <c r="P47" s="136"/>
      <c r="Q47" s="108" t="str">
        <f t="shared" si="12"/>
        <v/>
      </c>
      <c r="R47" s="84">
        <f t="shared" si="13"/>
        <v>0</v>
      </c>
      <c r="S47" s="113"/>
    </row>
    <row r="48" spans="1:19" ht="22" customHeight="1">
      <c r="A48" s="222"/>
      <c r="B48" s="110" t="s">
        <v>110</v>
      </c>
      <c r="C48" s="87"/>
      <c r="D48" s="77"/>
      <c r="E48" s="88"/>
      <c r="F48" s="137"/>
      <c r="G48" s="111" t="str">
        <f t="shared" si="7"/>
        <v/>
      </c>
      <c r="H48" s="138"/>
      <c r="I48" s="112" t="str">
        <f t="shared" si="8"/>
        <v/>
      </c>
      <c r="J48" s="137"/>
      <c r="K48" s="111" t="str">
        <f t="shared" si="9"/>
        <v/>
      </c>
      <c r="L48" s="138"/>
      <c r="M48" s="112" t="str">
        <f t="shared" si="10"/>
        <v/>
      </c>
      <c r="N48" s="137"/>
      <c r="O48" s="111" t="str">
        <f t="shared" si="11"/>
        <v/>
      </c>
      <c r="P48" s="138"/>
      <c r="Q48" s="112" t="str">
        <f t="shared" si="12"/>
        <v/>
      </c>
      <c r="R48" s="84">
        <f t="shared" si="13"/>
        <v>0</v>
      </c>
      <c r="S48" s="113"/>
    </row>
    <row r="49" spans="1:19" ht="22" customHeight="1">
      <c r="A49" s="222"/>
      <c r="B49" s="114" t="s">
        <v>111</v>
      </c>
      <c r="C49" s="76"/>
      <c r="D49" s="77"/>
      <c r="E49" s="78"/>
      <c r="F49" s="135"/>
      <c r="G49" s="107" t="str">
        <f t="shared" si="7"/>
        <v/>
      </c>
      <c r="H49" s="136"/>
      <c r="I49" s="108" t="str">
        <f t="shared" si="8"/>
        <v/>
      </c>
      <c r="J49" s="135"/>
      <c r="K49" s="107" t="str">
        <f t="shared" si="9"/>
        <v/>
      </c>
      <c r="L49" s="136"/>
      <c r="M49" s="108" t="str">
        <f t="shared" si="10"/>
        <v/>
      </c>
      <c r="N49" s="135"/>
      <c r="O49" s="107" t="str">
        <f t="shared" si="11"/>
        <v/>
      </c>
      <c r="P49" s="136"/>
      <c r="Q49" s="108" t="str">
        <f t="shared" si="12"/>
        <v/>
      </c>
      <c r="R49" s="84">
        <f t="shared" si="13"/>
        <v>0</v>
      </c>
      <c r="S49" s="113"/>
    </row>
    <row r="50" spans="1:19" ht="20.05" customHeight="1">
      <c r="A50" s="222"/>
      <c r="B50" s="228" t="s">
        <v>112</v>
      </c>
      <c r="C50" s="228"/>
      <c r="D50" s="228"/>
      <c r="E50" s="103"/>
      <c r="F50" s="202">
        <f>SUMPRODUCT(G25:G49,$R25:$R49)</f>
        <v>0</v>
      </c>
      <c r="G50" s="203"/>
      <c r="H50" s="225">
        <f>SUMPRODUCT(I25:I49,$R25:$R49)</f>
        <v>0</v>
      </c>
      <c r="I50" s="225"/>
      <c r="J50" s="202">
        <f>SUMPRODUCT(K25:K49,$R25:$R49)</f>
        <v>0</v>
      </c>
      <c r="K50" s="203"/>
      <c r="L50" s="225">
        <f>SUMPRODUCT(M25:M49,$R25:$R49)</f>
        <v>0</v>
      </c>
      <c r="M50" s="225"/>
      <c r="N50" s="202">
        <f>SUMPRODUCT(O25:O49,$R25:$R49)</f>
        <v>0</v>
      </c>
      <c r="O50" s="203"/>
      <c r="P50" s="225">
        <f>SUMPRODUCT(Q25:Q49,$R25:$R49)</f>
        <v>0</v>
      </c>
      <c r="Q50" s="225"/>
      <c r="R50" s="210"/>
      <c r="S50" s="211"/>
    </row>
    <row r="51" spans="1:19" ht="20.05" customHeight="1" thickBot="1">
      <c r="A51" s="223"/>
      <c r="B51" s="226" t="s">
        <v>61</v>
      </c>
      <c r="C51" s="226"/>
      <c r="D51" s="226"/>
      <c r="E51" s="104"/>
      <c r="F51" s="215" t="e">
        <f>F20-F50</f>
        <v>#VALUE!</v>
      </c>
      <c r="G51" s="216"/>
      <c r="H51" s="227">
        <f>H20-H50</f>
        <v>92.25</v>
      </c>
      <c r="I51" s="227"/>
      <c r="J51" s="215">
        <f>J20-J50</f>
        <v>41.516666666666666</v>
      </c>
      <c r="K51" s="216"/>
      <c r="L51" s="227">
        <f>L20-L50</f>
        <v>104</v>
      </c>
      <c r="M51" s="227"/>
      <c r="N51" s="215">
        <f>N20-N50</f>
        <v>-111.5</v>
      </c>
      <c r="O51" s="216"/>
      <c r="P51" s="227">
        <f>P20-P50</f>
        <v>-300.5</v>
      </c>
      <c r="Q51" s="227"/>
      <c r="R51" s="217"/>
      <c r="S51" s="218"/>
    </row>
    <row r="52" spans="1:19" ht="20.05" customHeight="1">
      <c r="A52" s="205" t="s">
        <v>113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</row>
    <row r="53" spans="1:19" ht="20.05" customHeight="1">
      <c r="A53" s="229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</row>
    <row r="54" spans="1:19" ht="20.05" customHeight="1" thickBot="1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</row>
    <row r="55" spans="1:19" ht="20.149999999999999" customHeight="1" thickBot="1">
      <c r="A55" s="220" t="s">
        <v>114</v>
      </c>
      <c r="B55" s="69" t="s">
        <v>23</v>
      </c>
      <c r="C55" s="70" t="s">
        <v>24</v>
      </c>
      <c r="D55" s="70" t="s">
        <v>25</v>
      </c>
      <c r="E55" s="71"/>
      <c r="F55" s="197" t="s">
        <v>26</v>
      </c>
      <c r="G55" s="198"/>
      <c r="H55" s="224" t="s">
        <v>27</v>
      </c>
      <c r="I55" s="224"/>
      <c r="J55" s="197" t="s">
        <v>28</v>
      </c>
      <c r="K55" s="198"/>
      <c r="L55" s="224" t="s">
        <v>29</v>
      </c>
      <c r="M55" s="224"/>
      <c r="N55" s="197" t="s">
        <v>30</v>
      </c>
      <c r="O55" s="198"/>
      <c r="P55" s="224" t="s">
        <v>31</v>
      </c>
      <c r="Q55" s="224"/>
      <c r="R55" s="72" t="s">
        <v>32</v>
      </c>
      <c r="S55" s="73" t="s">
        <v>33</v>
      </c>
    </row>
    <row r="56" spans="1:19" ht="22" customHeight="1" thickTop="1">
      <c r="A56" s="222"/>
      <c r="B56" s="106" t="s">
        <v>115</v>
      </c>
      <c r="C56" s="101" t="s">
        <v>116</v>
      </c>
      <c r="D56" s="97"/>
      <c r="E56" s="119"/>
      <c r="F56" s="135">
        <v>30</v>
      </c>
      <c r="G56" s="107">
        <f t="shared" ref="G56:G65" si="14">IF(F56="","",F56*$D56/100)</f>
        <v>0</v>
      </c>
      <c r="H56" s="136">
        <v>0.6</v>
      </c>
      <c r="I56" s="108">
        <f t="shared" ref="I56:I65" si="15">IF(H56="","",H56*$D56/100)</f>
        <v>0</v>
      </c>
      <c r="J56" s="135">
        <v>0.2</v>
      </c>
      <c r="K56" s="107">
        <f t="shared" ref="K56:K65" si="16">IF(J56="","",J56*$D56/100)</f>
        <v>0</v>
      </c>
      <c r="L56" s="136">
        <v>8</v>
      </c>
      <c r="M56" s="108">
        <f t="shared" ref="M56:M65" si="17">IF(L56="","",L56*$D56/100)</f>
        <v>0</v>
      </c>
      <c r="N56" s="135">
        <v>112</v>
      </c>
      <c r="O56" s="107">
        <f t="shared" ref="O56:O65" si="18">IF(N56="","",N56*$D56/100)</f>
        <v>0</v>
      </c>
      <c r="P56" s="136">
        <v>1</v>
      </c>
      <c r="Q56" s="108">
        <f t="shared" ref="Q56:Q65" si="19">IF(P56="","",P56*$D56/100)</f>
        <v>0</v>
      </c>
      <c r="R56" s="84">
        <f t="shared" ref="R56:R65" si="20">IF(NOT(D56=0),1,0)</f>
        <v>0</v>
      </c>
      <c r="S56" s="113"/>
    </row>
    <row r="57" spans="1:19" ht="22" customHeight="1">
      <c r="A57" s="222"/>
      <c r="B57" s="110" t="s">
        <v>117</v>
      </c>
      <c r="C57" s="87" t="s">
        <v>118</v>
      </c>
      <c r="D57" s="77"/>
      <c r="E57" s="88"/>
      <c r="F57" s="137">
        <v>52</v>
      </c>
      <c r="G57" s="111">
        <f t="shared" si="14"/>
        <v>0</v>
      </c>
      <c r="H57" s="138">
        <v>0.3</v>
      </c>
      <c r="I57" s="112">
        <f t="shared" si="15"/>
        <v>0</v>
      </c>
      <c r="J57" s="137">
        <v>0.2</v>
      </c>
      <c r="K57" s="111">
        <f t="shared" si="16"/>
        <v>0</v>
      </c>
      <c r="L57" s="138">
        <v>14</v>
      </c>
      <c r="M57" s="112">
        <f t="shared" si="17"/>
        <v>0</v>
      </c>
      <c r="N57" s="137">
        <v>107</v>
      </c>
      <c r="O57" s="111">
        <f t="shared" si="18"/>
        <v>0</v>
      </c>
      <c r="P57" s="138">
        <v>1</v>
      </c>
      <c r="Q57" s="112">
        <f t="shared" si="19"/>
        <v>0</v>
      </c>
      <c r="R57" s="84">
        <f t="shared" si="20"/>
        <v>0</v>
      </c>
      <c r="S57" s="113"/>
    </row>
    <row r="58" spans="1:19" ht="22" customHeight="1">
      <c r="A58" s="222"/>
      <c r="B58" s="114" t="s">
        <v>119</v>
      </c>
      <c r="C58" s="76" t="s">
        <v>120</v>
      </c>
      <c r="D58" s="77"/>
      <c r="E58" s="78"/>
      <c r="F58" s="135">
        <v>33</v>
      </c>
      <c r="G58" s="107">
        <f t="shared" si="14"/>
        <v>0</v>
      </c>
      <c r="H58" s="136">
        <v>0.8</v>
      </c>
      <c r="I58" s="108">
        <f t="shared" si="15"/>
        <v>0</v>
      </c>
      <c r="J58" s="135">
        <v>0.2</v>
      </c>
      <c r="K58" s="107">
        <f t="shared" si="16"/>
        <v>0</v>
      </c>
      <c r="L58" s="136">
        <v>8</v>
      </c>
      <c r="M58" s="108">
        <f t="shared" si="17"/>
        <v>0</v>
      </c>
      <c r="N58" s="135">
        <v>267</v>
      </c>
      <c r="O58" s="107">
        <f t="shared" si="18"/>
        <v>0</v>
      </c>
      <c r="P58" s="136">
        <v>16</v>
      </c>
      <c r="Q58" s="108">
        <f t="shared" si="19"/>
        <v>0</v>
      </c>
      <c r="R58" s="84">
        <f t="shared" si="20"/>
        <v>0</v>
      </c>
      <c r="S58" s="113"/>
    </row>
    <row r="59" spans="1:19" ht="22" customHeight="1">
      <c r="A59" s="222"/>
      <c r="B59" s="110" t="s">
        <v>121</v>
      </c>
      <c r="C59" s="87" t="s">
        <v>122</v>
      </c>
      <c r="D59" s="77"/>
      <c r="E59" s="88"/>
      <c r="F59" s="137">
        <v>91</v>
      </c>
      <c r="G59" s="111">
        <f t="shared" si="14"/>
        <v>0</v>
      </c>
      <c r="H59" s="138">
        <v>1.3</v>
      </c>
      <c r="I59" s="112">
        <f t="shared" si="15"/>
        <v>0</v>
      </c>
      <c r="J59" s="137">
        <v>0.2</v>
      </c>
      <c r="K59" s="111">
        <f t="shared" si="16"/>
        <v>0</v>
      </c>
      <c r="L59" s="138">
        <v>23.5</v>
      </c>
      <c r="M59" s="112">
        <f t="shared" si="17"/>
        <v>0</v>
      </c>
      <c r="N59" s="137">
        <v>290</v>
      </c>
      <c r="O59" s="111">
        <f t="shared" si="18"/>
        <v>0</v>
      </c>
      <c r="P59" s="138">
        <v>4</v>
      </c>
      <c r="Q59" s="112">
        <f t="shared" si="19"/>
        <v>0</v>
      </c>
      <c r="R59" s="84">
        <f t="shared" si="20"/>
        <v>0</v>
      </c>
      <c r="S59" s="113"/>
    </row>
    <row r="60" spans="1:19" ht="22" customHeight="1">
      <c r="A60" s="222"/>
      <c r="B60" s="114" t="s">
        <v>123</v>
      </c>
      <c r="C60" s="76" t="s">
        <v>124</v>
      </c>
      <c r="D60" s="77"/>
      <c r="E60" s="78"/>
      <c r="F60" s="135">
        <v>47</v>
      </c>
      <c r="G60" s="107">
        <f t="shared" si="14"/>
        <v>0</v>
      </c>
      <c r="H60" s="136">
        <v>0.94</v>
      </c>
      <c r="I60" s="108">
        <f t="shared" si="15"/>
        <v>0</v>
      </c>
      <c r="J60" s="135">
        <v>0.12</v>
      </c>
      <c r="K60" s="107">
        <f t="shared" si="16"/>
        <v>0</v>
      </c>
      <c r="L60" s="136">
        <v>11.75</v>
      </c>
      <c r="M60" s="108">
        <f t="shared" si="17"/>
        <v>0</v>
      </c>
      <c r="N60" s="135">
        <v>181</v>
      </c>
      <c r="O60" s="107">
        <f t="shared" si="18"/>
        <v>0</v>
      </c>
      <c r="P60" s="136">
        <v>0</v>
      </c>
      <c r="Q60" s="108">
        <f t="shared" si="19"/>
        <v>0</v>
      </c>
      <c r="R60" s="84">
        <f t="shared" si="20"/>
        <v>0</v>
      </c>
      <c r="S60" s="113"/>
    </row>
    <row r="61" spans="1:19" ht="22" customHeight="1">
      <c r="A61" s="222"/>
      <c r="B61" s="110" t="s">
        <v>125</v>
      </c>
      <c r="C61" s="87" t="s">
        <v>126</v>
      </c>
      <c r="D61" s="77"/>
      <c r="E61" s="88"/>
      <c r="F61" s="137">
        <v>58.5</v>
      </c>
      <c r="G61" s="111">
        <f t="shared" si="14"/>
        <v>0</v>
      </c>
      <c r="H61" s="138">
        <v>7.5</v>
      </c>
      <c r="I61" s="112">
        <f t="shared" si="15"/>
        <v>0</v>
      </c>
      <c r="J61" s="137">
        <v>1</v>
      </c>
      <c r="K61" s="111">
        <f t="shared" si="16"/>
        <v>0</v>
      </c>
      <c r="L61" s="138">
        <v>11.75</v>
      </c>
      <c r="M61" s="112">
        <f t="shared" si="17"/>
        <v>0</v>
      </c>
      <c r="N61" s="137">
        <v>110</v>
      </c>
      <c r="O61" s="111">
        <f t="shared" si="18"/>
        <v>0</v>
      </c>
      <c r="P61" s="138"/>
      <c r="Q61" s="112" t="str">
        <f t="shared" si="19"/>
        <v/>
      </c>
      <c r="R61" s="84">
        <f t="shared" si="20"/>
        <v>0</v>
      </c>
      <c r="S61" s="113"/>
    </row>
    <row r="62" spans="1:19" ht="22" customHeight="1">
      <c r="A62" s="222"/>
      <c r="B62" s="114" t="s">
        <v>127</v>
      </c>
      <c r="C62" s="76"/>
      <c r="D62" s="77"/>
      <c r="E62" s="78"/>
      <c r="F62" s="135"/>
      <c r="G62" s="107" t="str">
        <f t="shared" si="14"/>
        <v/>
      </c>
      <c r="H62" s="136"/>
      <c r="I62" s="108" t="str">
        <f t="shared" si="15"/>
        <v/>
      </c>
      <c r="J62" s="135"/>
      <c r="K62" s="107" t="str">
        <f t="shared" si="16"/>
        <v/>
      </c>
      <c r="L62" s="136"/>
      <c r="M62" s="108" t="str">
        <f t="shared" si="17"/>
        <v/>
      </c>
      <c r="N62" s="135"/>
      <c r="O62" s="107" t="str">
        <f t="shared" si="18"/>
        <v/>
      </c>
      <c r="P62" s="136"/>
      <c r="Q62" s="108" t="str">
        <f t="shared" si="19"/>
        <v/>
      </c>
      <c r="R62" s="84">
        <f t="shared" si="20"/>
        <v>0</v>
      </c>
      <c r="S62" s="113"/>
    </row>
    <row r="63" spans="1:19" ht="22" customHeight="1">
      <c r="A63" s="222"/>
      <c r="B63" s="110" t="s">
        <v>128</v>
      </c>
      <c r="C63" s="87"/>
      <c r="D63" s="77"/>
      <c r="E63" s="88"/>
      <c r="F63" s="137"/>
      <c r="G63" s="111" t="str">
        <f t="shared" si="14"/>
        <v/>
      </c>
      <c r="H63" s="138"/>
      <c r="I63" s="112" t="str">
        <f t="shared" si="15"/>
        <v/>
      </c>
      <c r="J63" s="137"/>
      <c r="K63" s="111" t="str">
        <f t="shared" si="16"/>
        <v/>
      </c>
      <c r="L63" s="138"/>
      <c r="M63" s="112" t="str">
        <f t="shared" si="17"/>
        <v/>
      </c>
      <c r="N63" s="137"/>
      <c r="O63" s="111" t="str">
        <f t="shared" si="18"/>
        <v/>
      </c>
      <c r="P63" s="138"/>
      <c r="Q63" s="112" t="str">
        <f t="shared" si="19"/>
        <v/>
      </c>
      <c r="R63" s="84">
        <f t="shared" si="20"/>
        <v>0</v>
      </c>
      <c r="S63" s="113"/>
    </row>
    <row r="64" spans="1:19" ht="22" customHeight="1">
      <c r="A64" s="222"/>
      <c r="B64" s="114" t="s">
        <v>129</v>
      </c>
      <c r="C64" s="76"/>
      <c r="D64" s="77"/>
      <c r="E64" s="78"/>
      <c r="F64" s="135"/>
      <c r="G64" s="107" t="str">
        <f t="shared" si="14"/>
        <v/>
      </c>
      <c r="H64" s="136"/>
      <c r="I64" s="108" t="str">
        <f t="shared" si="15"/>
        <v/>
      </c>
      <c r="J64" s="135"/>
      <c r="K64" s="107" t="str">
        <f t="shared" si="16"/>
        <v/>
      </c>
      <c r="L64" s="136"/>
      <c r="M64" s="108" t="str">
        <f t="shared" si="17"/>
        <v/>
      </c>
      <c r="N64" s="135"/>
      <c r="O64" s="107" t="str">
        <f t="shared" si="18"/>
        <v/>
      </c>
      <c r="P64" s="136"/>
      <c r="Q64" s="108" t="str">
        <f t="shared" si="19"/>
        <v/>
      </c>
      <c r="R64" s="84">
        <f t="shared" si="20"/>
        <v>0</v>
      </c>
      <c r="S64" s="113"/>
    </row>
    <row r="65" spans="1:19" ht="22" customHeight="1">
      <c r="A65" s="222"/>
      <c r="B65" s="110" t="s">
        <v>130</v>
      </c>
      <c r="C65" s="87"/>
      <c r="D65" s="77"/>
      <c r="E65" s="88"/>
      <c r="F65" s="137"/>
      <c r="G65" s="111" t="str">
        <f t="shared" si="14"/>
        <v/>
      </c>
      <c r="H65" s="138"/>
      <c r="I65" s="112" t="str">
        <f t="shared" si="15"/>
        <v/>
      </c>
      <c r="J65" s="137"/>
      <c r="K65" s="111" t="str">
        <f t="shared" si="16"/>
        <v/>
      </c>
      <c r="L65" s="138"/>
      <c r="M65" s="112" t="str">
        <f t="shared" si="17"/>
        <v/>
      </c>
      <c r="N65" s="137"/>
      <c r="O65" s="111" t="str">
        <f t="shared" si="18"/>
        <v/>
      </c>
      <c r="P65" s="138"/>
      <c r="Q65" s="112" t="str">
        <f t="shared" si="19"/>
        <v/>
      </c>
      <c r="R65" s="84">
        <f t="shared" si="20"/>
        <v>0</v>
      </c>
      <c r="S65" s="113"/>
    </row>
    <row r="66" spans="1:19" ht="20.149999999999999" customHeight="1">
      <c r="A66" s="222"/>
      <c r="B66" s="228" t="s">
        <v>131</v>
      </c>
      <c r="C66" s="228"/>
      <c r="D66" s="228"/>
      <c r="E66" s="103"/>
      <c r="F66" s="202">
        <f>SUMPRODUCT(G56:G65,$R56:$R65)</f>
        <v>0</v>
      </c>
      <c r="G66" s="203"/>
      <c r="H66" s="225">
        <f>SUMPRODUCT(I56:I65,$R56:$R65)</f>
        <v>0</v>
      </c>
      <c r="I66" s="225"/>
      <c r="J66" s="202">
        <f>SUMPRODUCT(K56:K65,$R56:$R65)</f>
        <v>0</v>
      </c>
      <c r="K66" s="203"/>
      <c r="L66" s="225">
        <f>SUMPRODUCT(M56:M65,$R56:$R65)</f>
        <v>0</v>
      </c>
      <c r="M66" s="225"/>
      <c r="N66" s="202">
        <f>SUMPRODUCT(O56:O65,$R56:$R65)</f>
        <v>0</v>
      </c>
      <c r="O66" s="203"/>
      <c r="P66" s="225">
        <f>SUMPRODUCT(Q56:Q65,$R56:$R65)</f>
        <v>0</v>
      </c>
      <c r="Q66" s="225"/>
      <c r="R66" s="120"/>
      <c r="S66" s="121"/>
    </row>
    <row r="67" spans="1:19" ht="20.6" thickBot="1">
      <c r="A67" s="223"/>
      <c r="B67" s="226" t="s">
        <v>61</v>
      </c>
      <c r="C67" s="226"/>
      <c r="D67" s="226"/>
      <c r="E67" s="104"/>
      <c r="F67" s="215" t="e">
        <f>F51-F66</f>
        <v>#VALUE!</v>
      </c>
      <c r="G67" s="216"/>
      <c r="H67" s="227">
        <f>H51-H66</f>
        <v>92.25</v>
      </c>
      <c r="I67" s="227"/>
      <c r="J67" s="215">
        <f>J51-J66</f>
        <v>41.516666666666666</v>
      </c>
      <c r="K67" s="216"/>
      <c r="L67" s="227">
        <f>L51-L66</f>
        <v>104</v>
      </c>
      <c r="M67" s="227"/>
      <c r="N67" s="215">
        <f>N51-N66</f>
        <v>-111.5</v>
      </c>
      <c r="O67" s="216"/>
      <c r="P67" s="227">
        <f>P51-P66</f>
        <v>-300.5</v>
      </c>
      <c r="Q67" s="227"/>
      <c r="R67" s="122"/>
      <c r="S67" s="123"/>
    </row>
    <row r="68" spans="1:19" ht="21.9" customHeight="1">
      <c r="A68" s="231" t="s">
        <v>132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3"/>
      <c r="S68" s="233"/>
    </row>
    <row r="69" spans="1:19" ht="21.9" customHeight="1">
      <c r="A69" s="234"/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</row>
    <row r="70" spans="1:19" ht="20.6" thickBot="1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</row>
    <row r="71" spans="1:19" ht="19.75" customHeight="1" thickBot="1">
      <c r="A71" s="220" t="s">
        <v>133</v>
      </c>
      <c r="B71" s="69" t="s">
        <v>23</v>
      </c>
      <c r="C71" s="70" t="s">
        <v>24</v>
      </c>
      <c r="D71" s="70" t="s">
        <v>25</v>
      </c>
      <c r="E71" s="71"/>
      <c r="F71" s="197" t="s">
        <v>26</v>
      </c>
      <c r="G71" s="198"/>
      <c r="H71" s="224" t="s">
        <v>27</v>
      </c>
      <c r="I71" s="224"/>
      <c r="J71" s="197" t="s">
        <v>28</v>
      </c>
      <c r="K71" s="198"/>
      <c r="L71" s="224" t="s">
        <v>29</v>
      </c>
      <c r="M71" s="224"/>
      <c r="N71" s="197" t="s">
        <v>30</v>
      </c>
      <c r="O71" s="198"/>
      <c r="P71" s="224" t="s">
        <v>31</v>
      </c>
      <c r="Q71" s="224"/>
      <c r="R71" s="72" t="s">
        <v>32</v>
      </c>
      <c r="S71" s="73" t="s">
        <v>33</v>
      </c>
    </row>
    <row r="72" spans="1:19" ht="18.45" thickTop="1">
      <c r="A72" s="222"/>
      <c r="B72" s="106" t="s">
        <v>134</v>
      </c>
      <c r="C72" s="101" t="s">
        <v>135</v>
      </c>
      <c r="D72" s="97"/>
      <c r="E72" s="119"/>
      <c r="F72" s="135">
        <v>299</v>
      </c>
      <c r="G72" s="107">
        <f t="shared" ref="G72:G81" si="21">IF(F72="","",F72*$D72/100)</f>
        <v>0</v>
      </c>
      <c r="H72" s="136">
        <v>3.1</v>
      </c>
      <c r="I72" s="108">
        <f t="shared" ref="I72:I86" si="22">IF(H72="","",H72*$D72/100)</f>
        <v>0</v>
      </c>
      <c r="J72" s="135">
        <v>0.5</v>
      </c>
      <c r="K72" s="107">
        <f t="shared" ref="K72:K86" si="23">IF(J72="","",J72*$D72/100)</f>
        <v>0</v>
      </c>
      <c r="L72" s="136">
        <v>79</v>
      </c>
      <c r="M72" s="108">
        <f t="shared" ref="M72:M86" si="24">IF(L72="","",L72*$D72/100)</f>
        <v>0</v>
      </c>
      <c r="N72" s="135">
        <v>749</v>
      </c>
      <c r="O72" s="107">
        <f t="shared" ref="O72:O86" si="25">IF(N72="","",N72*$D72/100)</f>
        <v>0</v>
      </c>
      <c r="P72" s="136">
        <v>11</v>
      </c>
      <c r="Q72" s="108">
        <f t="shared" ref="Q72:Q86" si="26">IF(P72="","",P72*$D72/100)</f>
        <v>0</v>
      </c>
      <c r="R72" s="84">
        <f t="shared" ref="R72:R86" si="27">IF(NOT(D72=0),1,0)</f>
        <v>0</v>
      </c>
      <c r="S72" s="113"/>
    </row>
    <row r="73" spans="1:19" ht="22" customHeight="1">
      <c r="A73" s="222"/>
      <c r="B73" s="110" t="s">
        <v>136</v>
      </c>
      <c r="C73" s="117" t="s">
        <v>137</v>
      </c>
      <c r="D73" s="77"/>
      <c r="E73" s="88"/>
      <c r="F73" s="137">
        <v>346</v>
      </c>
      <c r="G73" s="111">
        <f t="shared" si="21"/>
        <v>0</v>
      </c>
      <c r="H73" s="138">
        <v>0.1</v>
      </c>
      <c r="I73" s="112">
        <f t="shared" si="22"/>
        <v>0</v>
      </c>
      <c r="J73" s="137">
        <v>0.1</v>
      </c>
      <c r="K73" s="111">
        <f t="shared" si="23"/>
        <v>0</v>
      </c>
      <c r="L73" s="138">
        <v>83.8</v>
      </c>
      <c r="M73" s="112">
        <f t="shared" si="24"/>
        <v>0</v>
      </c>
      <c r="N73" s="137">
        <v>48</v>
      </c>
      <c r="O73" s="111">
        <f t="shared" si="25"/>
        <v>0</v>
      </c>
      <c r="P73" s="138">
        <v>8</v>
      </c>
      <c r="Q73" s="112">
        <f t="shared" si="26"/>
        <v>0</v>
      </c>
      <c r="R73" s="84">
        <f t="shared" si="27"/>
        <v>0</v>
      </c>
      <c r="S73" s="113"/>
    </row>
    <row r="74" spans="1:19" ht="22" customHeight="1">
      <c r="A74" s="222"/>
      <c r="B74" s="114" t="s">
        <v>138</v>
      </c>
      <c r="C74" s="76" t="s">
        <v>139</v>
      </c>
      <c r="D74" s="77"/>
      <c r="E74" s="78"/>
      <c r="F74" s="135">
        <v>258</v>
      </c>
      <c r="G74" s="107">
        <f t="shared" si="21"/>
        <v>0</v>
      </c>
      <c r="H74" s="136">
        <v>13.9</v>
      </c>
      <c r="I74" s="108">
        <f t="shared" si="22"/>
        <v>0</v>
      </c>
      <c r="J74" s="135">
        <v>1.5</v>
      </c>
      <c r="K74" s="107">
        <f t="shared" si="23"/>
        <v>0</v>
      </c>
      <c r="L74" s="136">
        <v>64.099999999999994</v>
      </c>
      <c r="M74" s="108">
        <f t="shared" si="24"/>
        <v>0</v>
      </c>
      <c r="N74" s="135">
        <v>434</v>
      </c>
      <c r="O74" s="107">
        <f t="shared" si="25"/>
        <v>0</v>
      </c>
      <c r="P74" s="136">
        <v>252</v>
      </c>
      <c r="Q74" s="108">
        <f t="shared" si="26"/>
        <v>0</v>
      </c>
      <c r="R74" s="84">
        <f t="shared" si="27"/>
        <v>0</v>
      </c>
      <c r="S74" s="113"/>
    </row>
    <row r="75" spans="1:19" ht="22" customHeight="1">
      <c r="A75" s="222"/>
      <c r="B75" s="110" t="s">
        <v>140</v>
      </c>
      <c r="C75" s="117" t="s">
        <v>141</v>
      </c>
      <c r="D75" s="77"/>
      <c r="E75" s="88"/>
      <c r="F75" s="137">
        <v>677</v>
      </c>
      <c r="G75" s="111">
        <f t="shared" si="21"/>
        <v>0</v>
      </c>
      <c r="H75" s="138">
        <v>14.6</v>
      </c>
      <c r="I75" s="112">
        <f t="shared" si="22"/>
        <v>0</v>
      </c>
      <c r="J75" s="137">
        <v>69.7</v>
      </c>
      <c r="K75" s="111">
        <f t="shared" si="23"/>
        <v>0</v>
      </c>
      <c r="L75" s="138">
        <v>10.4</v>
      </c>
      <c r="M75" s="112">
        <f t="shared" si="24"/>
        <v>0</v>
      </c>
      <c r="N75" s="137">
        <v>441</v>
      </c>
      <c r="O75" s="111">
        <f t="shared" si="25"/>
        <v>0</v>
      </c>
      <c r="P75" s="138">
        <v>2</v>
      </c>
      <c r="Q75" s="112">
        <f t="shared" si="26"/>
        <v>0</v>
      </c>
      <c r="R75" s="84">
        <f t="shared" si="27"/>
        <v>0</v>
      </c>
      <c r="S75" s="113"/>
    </row>
    <row r="76" spans="1:19" ht="22" customHeight="1">
      <c r="A76" s="222"/>
      <c r="B76" s="114" t="s">
        <v>142</v>
      </c>
      <c r="C76" s="76" t="s">
        <v>143</v>
      </c>
      <c r="D76" s="77"/>
      <c r="E76" s="78"/>
      <c r="F76" s="135">
        <v>572</v>
      </c>
      <c r="G76" s="107">
        <f t="shared" si="21"/>
        <v>0</v>
      </c>
      <c r="H76" s="136">
        <v>18</v>
      </c>
      <c r="I76" s="108">
        <f t="shared" si="22"/>
        <v>0</v>
      </c>
      <c r="J76" s="135">
        <v>50</v>
      </c>
      <c r="K76" s="107">
        <f t="shared" si="23"/>
        <v>0</v>
      </c>
      <c r="L76" s="136">
        <v>23</v>
      </c>
      <c r="M76" s="108">
        <f t="shared" si="24"/>
        <v>0</v>
      </c>
      <c r="N76" s="135">
        <v>468</v>
      </c>
      <c r="O76" s="107">
        <f t="shared" si="25"/>
        <v>0</v>
      </c>
      <c r="P76" s="136">
        <v>11</v>
      </c>
      <c r="Q76" s="108">
        <f t="shared" si="26"/>
        <v>0</v>
      </c>
      <c r="R76" s="84">
        <f t="shared" si="27"/>
        <v>0</v>
      </c>
      <c r="S76" s="113"/>
    </row>
    <row r="77" spans="1:19" ht="22" customHeight="1">
      <c r="A77" s="222"/>
      <c r="B77" s="110" t="s">
        <v>144</v>
      </c>
      <c r="C77" s="87" t="s">
        <v>145</v>
      </c>
      <c r="D77" s="77"/>
      <c r="E77" s="88"/>
      <c r="F77" s="137">
        <v>568</v>
      </c>
      <c r="G77" s="111">
        <f t="shared" si="21"/>
        <v>0</v>
      </c>
      <c r="H77" s="138">
        <v>18.3</v>
      </c>
      <c r="I77" s="112">
        <f t="shared" si="22"/>
        <v>0</v>
      </c>
      <c r="J77" s="137">
        <v>45.5</v>
      </c>
      <c r="K77" s="111">
        <f t="shared" si="23"/>
        <v>0</v>
      </c>
      <c r="L77" s="138">
        <v>30.3</v>
      </c>
      <c r="M77" s="112">
        <f t="shared" si="24"/>
        <v>0</v>
      </c>
      <c r="N77" s="137">
        <v>660</v>
      </c>
      <c r="O77" s="111">
        <f t="shared" si="25"/>
        <v>0</v>
      </c>
      <c r="P77" s="138">
        <v>12</v>
      </c>
      <c r="Q77" s="112">
        <f t="shared" si="26"/>
        <v>0</v>
      </c>
      <c r="R77" s="84">
        <f t="shared" si="27"/>
        <v>0</v>
      </c>
      <c r="S77" s="113"/>
    </row>
    <row r="78" spans="1:19" ht="22" customHeight="1">
      <c r="A78" s="222"/>
      <c r="B78" s="114" t="s">
        <v>146</v>
      </c>
      <c r="C78" s="76" t="s">
        <v>147</v>
      </c>
      <c r="D78" s="77"/>
      <c r="E78" s="78"/>
      <c r="F78" s="135">
        <v>446</v>
      </c>
      <c r="G78" s="107">
        <f t="shared" si="21"/>
        <v>0</v>
      </c>
      <c r="H78" s="136">
        <v>19</v>
      </c>
      <c r="I78" s="108">
        <f t="shared" si="22"/>
        <v>0</v>
      </c>
      <c r="J78" s="135">
        <v>19</v>
      </c>
      <c r="K78" s="107">
        <f t="shared" si="23"/>
        <v>0</v>
      </c>
      <c r="L78" s="136">
        <v>54</v>
      </c>
      <c r="M78" s="108">
        <f t="shared" si="24"/>
        <v>0</v>
      </c>
      <c r="N78" s="135">
        <v>919</v>
      </c>
      <c r="O78" s="107">
        <f t="shared" si="25"/>
        <v>0</v>
      </c>
      <c r="P78" s="136">
        <v>18</v>
      </c>
      <c r="Q78" s="108">
        <f t="shared" si="26"/>
        <v>0</v>
      </c>
      <c r="R78" s="84">
        <f t="shared" si="27"/>
        <v>0</v>
      </c>
      <c r="S78" s="113"/>
    </row>
    <row r="79" spans="1:19" ht="22" customHeight="1">
      <c r="A79" s="222"/>
      <c r="B79" s="110" t="s">
        <v>148</v>
      </c>
      <c r="C79" s="87" t="s">
        <v>149</v>
      </c>
      <c r="D79" s="77"/>
      <c r="E79" s="88"/>
      <c r="F79" s="137">
        <v>564</v>
      </c>
      <c r="G79" s="111">
        <f t="shared" si="21"/>
        <v>0</v>
      </c>
      <c r="H79" s="138">
        <v>27.3</v>
      </c>
      <c r="I79" s="112">
        <f t="shared" si="22"/>
        <v>0</v>
      </c>
      <c r="J79" s="137">
        <v>47.8</v>
      </c>
      <c r="K79" s="111">
        <f t="shared" si="23"/>
        <v>0</v>
      </c>
      <c r="L79" s="138">
        <v>17</v>
      </c>
      <c r="M79" s="112">
        <f t="shared" si="24"/>
        <v>0</v>
      </c>
      <c r="N79" s="137"/>
      <c r="O79" s="111" t="str">
        <f t="shared" si="25"/>
        <v/>
      </c>
      <c r="P79" s="138">
        <v>0</v>
      </c>
      <c r="Q79" s="112">
        <f t="shared" si="26"/>
        <v>0</v>
      </c>
      <c r="R79" s="84">
        <f t="shared" si="27"/>
        <v>0</v>
      </c>
      <c r="S79" s="113"/>
    </row>
    <row r="80" spans="1:19" ht="22" customHeight="1">
      <c r="A80" s="222"/>
      <c r="B80" s="114" t="s">
        <v>150</v>
      </c>
      <c r="C80" s="76" t="s">
        <v>151</v>
      </c>
      <c r="D80" s="77"/>
      <c r="E80" s="78"/>
      <c r="F80" s="135">
        <v>85</v>
      </c>
      <c r="G80" s="107">
        <f t="shared" si="21"/>
        <v>0</v>
      </c>
      <c r="H80" s="136">
        <v>1.6</v>
      </c>
      <c r="I80" s="108">
        <f t="shared" si="22"/>
        <v>0</v>
      </c>
      <c r="J80" s="135">
        <v>0.1</v>
      </c>
      <c r="K80" s="107">
        <f t="shared" si="23"/>
        <v>0</v>
      </c>
      <c r="L80" s="136">
        <v>20</v>
      </c>
      <c r="M80" s="108">
        <f t="shared" si="24"/>
        <v>0</v>
      </c>
      <c r="N80" s="135">
        <v>337</v>
      </c>
      <c r="O80" s="107">
        <f t="shared" si="25"/>
        <v>0</v>
      </c>
      <c r="P80" s="136">
        <v>55</v>
      </c>
      <c r="Q80" s="108">
        <f t="shared" si="26"/>
        <v>0</v>
      </c>
      <c r="R80" s="84">
        <f t="shared" si="27"/>
        <v>0</v>
      </c>
      <c r="S80" s="113"/>
    </row>
    <row r="81" spans="1:19" ht="22" customHeight="1">
      <c r="A81" s="222"/>
      <c r="B81" s="110" t="s">
        <v>152</v>
      </c>
      <c r="C81" s="87" t="s">
        <v>153</v>
      </c>
      <c r="D81" s="77"/>
      <c r="E81" s="88"/>
      <c r="F81" s="137">
        <v>128</v>
      </c>
      <c r="G81" s="111">
        <f t="shared" si="21"/>
        <v>0</v>
      </c>
      <c r="H81" s="138">
        <v>2.5</v>
      </c>
      <c r="I81" s="112">
        <f t="shared" si="22"/>
        <v>0</v>
      </c>
      <c r="J81" s="137">
        <v>1.1000000000000001</v>
      </c>
      <c r="K81" s="111">
        <f t="shared" si="23"/>
        <v>0</v>
      </c>
      <c r="L81" s="138">
        <v>26.4</v>
      </c>
      <c r="M81" s="112">
        <f t="shared" si="24"/>
        <v>0</v>
      </c>
      <c r="N81" s="137">
        <v>500</v>
      </c>
      <c r="O81" s="111">
        <f t="shared" si="25"/>
        <v>0</v>
      </c>
      <c r="P81" s="138">
        <v>5</v>
      </c>
      <c r="Q81" s="112">
        <f t="shared" si="26"/>
        <v>0</v>
      </c>
      <c r="R81" s="84">
        <f t="shared" si="27"/>
        <v>0</v>
      </c>
      <c r="S81" s="113"/>
    </row>
    <row r="82" spans="1:19" ht="22" customHeight="1">
      <c r="A82" s="222"/>
      <c r="B82" s="114" t="s">
        <v>154</v>
      </c>
      <c r="C82" s="115" t="s">
        <v>155</v>
      </c>
      <c r="D82" s="77"/>
      <c r="E82" s="78"/>
      <c r="F82" s="135"/>
      <c r="G82" s="107"/>
      <c r="H82" s="136"/>
      <c r="I82" s="108" t="str">
        <f t="shared" si="22"/>
        <v/>
      </c>
      <c r="J82" s="135"/>
      <c r="K82" s="107" t="str">
        <f t="shared" si="23"/>
        <v/>
      </c>
      <c r="L82" s="136"/>
      <c r="M82" s="108" t="str">
        <f t="shared" si="24"/>
        <v/>
      </c>
      <c r="N82" s="135"/>
      <c r="O82" s="107" t="str">
        <f t="shared" si="25"/>
        <v/>
      </c>
      <c r="P82" s="136"/>
      <c r="Q82" s="108" t="str">
        <f t="shared" si="26"/>
        <v/>
      </c>
      <c r="R82" s="84">
        <f t="shared" si="27"/>
        <v>0</v>
      </c>
      <c r="S82" s="113"/>
    </row>
    <row r="83" spans="1:19" ht="22" customHeight="1">
      <c r="A83" s="222"/>
      <c r="B83" s="110" t="s">
        <v>156</v>
      </c>
      <c r="C83" s="117"/>
      <c r="D83" s="77"/>
      <c r="E83" s="88"/>
      <c r="F83" s="137"/>
      <c r="G83" s="111"/>
      <c r="H83" s="138"/>
      <c r="I83" s="112" t="str">
        <f t="shared" si="22"/>
        <v/>
      </c>
      <c r="J83" s="137"/>
      <c r="K83" s="111" t="str">
        <f t="shared" si="23"/>
        <v/>
      </c>
      <c r="L83" s="138"/>
      <c r="M83" s="112" t="str">
        <f t="shared" si="24"/>
        <v/>
      </c>
      <c r="N83" s="137"/>
      <c r="O83" s="111" t="str">
        <f t="shared" si="25"/>
        <v/>
      </c>
      <c r="P83" s="138"/>
      <c r="Q83" s="112" t="str">
        <f t="shared" si="26"/>
        <v/>
      </c>
      <c r="R83" s="84">
        <f t="shared" si="27"/>
        <v>0</v>
      </c>
      <c r="S83" s="113"/>
    </row>
    <row r="84" spans="1:19" ht="22" customHeight="1">
      <c r="A84" s="222"/>
      <c r="B84" s="114" t="s">
        <v>157</v>
      </c>
      <c r="C84" s="76"/>
      <c r="D84" s="77"/>
      <c r="E84" s="78"/>
      <c r="F84" s="135"/>
      <c r="G84" s="107"/>
      <c r="H84" s="136"/>
      <c r="I84" s="108" t="str">
        <f t="shared" si="22"/>
        <v/>
      </c>
      <c r="J84" s="135"/>
      <c r="K84" s="107" t="str">
        <f t="shared" si="23"/>
        <v/>
      </c>
      <c r="L84" s="136"/>
      <c r="M84" s="108" t="str">
        <f t="shared" si="24"/>
        <v/>
      </c>
      <c r="N84" s="135"/>
      <c r="O84" s="107" t="str">
        <f t="shared" si="25"/>
        <v/>
      </c>
      <c r="P84" s="136"/>
      <c r="Q84" s="108" t="str">
        <f t="shared" si="26"/>
        <v/>
      </c>
      <c r="R84" s="84">
        <f t="shared" si="27"/>
        <v>0</v>
      </c>
      <c r="S84" s="113"/>
    </row>
    <row r="85" spans="1:19" ht="22" customHeight="1">
      <c r="A85" s="222"/>
      <c r="B85" s="110" t="s">
        <v>158</v>
      </c>
      <c r="C85" s="87"/>
      <c r="D85" s="77"/>
      <c r="E85" s="88"/>
      <c r="F85" s="137"/>
      <c r="G85" s="111"/>
      <c r="H85" s="138"/>
      <c r="I85" s="112" t="str">
        <f t="shared" si="22"/>
        <v/>
      </c>
      <c r="J85" s="137"/>
      <c r="K85" s="111" t="str">
        <f t="shared" si="23"/>
        <v/>
      </c>
      <c r="L85" s="138"/>
      <c r="M85" s="112" t="str">
        <f t="shared" si="24"/>
        <v/>
      </c>
      <c r="N85" s="137"/>
      <c r="O85" s="111" t="str">
        <f t="shared" si="25"/>
        <v/>
      </c>
      <c r="P85" s="138"/>
      <c r="Q85" s="112" t="str">
        <f t="shared" si="26"/>
        <v/>
      </c>
      <c r="R85" s="84">
        <f t="shared" si="27"/>
        <v>0</v>
      </c>
      <c r="S85" s="113"/>
    </row>
    <row r="86" spans="1:19" ht="22" customHeight="1">
      <c r="A86" s="222"/>
      <c r="B86" s="114" t="s">
        <v>159</v>
      </c>
      <c r="C86" s="76"/>
      <c r="D86" s="77"/>
      <c r="E86" s="78"/>
      <c r="F86" s="135"/>
      <c r="G86" s="107" t="str">
        <f>IF(F86="","",F86*$D86/100)</f>
        <v/>
      </c>
      <c r="H86" s="136"/>
      <c r="I86" s="108" t="str">
        <f t="shared" si="22"/>
        <v/>
      </c>
      <c r="J86" s="135"/>
      <c r="K86" s="107" t="str">
        <f t="shared" si="23"/>
        <v/>
      </c>
      <c r="L86" s="136"/>
      <c r="M86" s="108" t="str">
        <f t="shared" si="24"/>
        <v/>
      </c>
      <c r="N86" s="135"/>
      <c r="O86" s="107" t="str">
        <f t="shared" si="25"/>
        <v/>
      </c>
      <c r="P86" s="136"/>
      <c r="Q86" s="108" t="str">
        <f t="shared" si="26"/>
        <v/>
      </c>
      <c r="R86" s="84">
        <f t="shared" si="27"/>
        <v>0</v>
      </c>
      <c r="S86" s="113"/>
    </row>
    <row r="87" spans="1:19" ht="20.149999999999999">
      <c r="A87" s="222"/>
      <c r="B87" s="228" t="s">
        <v>160</v>
      </c>
      <c r="C87" s="228"/>
      <c r="D87" s="228"/>
      <c r="E87" s="103"/>
      <c r="F87" s="202">
        <f>SUMPRODUCT(G72:G86,$R72:$R86)</f>
        <v>0</v>
      </c>
      <c r="G87" s="203"/>
      <c r="H87" s="225">
        <f>SUMPRODUCT(I72:I86,$R72:$R86)</f>
        <v>0</v>
      </c>
      <c r="I87" s="225"/>
      <c r="J87" s="202">
        <f>SUMPRODUCT(K72:K86,$R72:$R86)</f>
        <v>0</v>
      </c>
      <c r="K87" s="203"/>
      <c r="L87" s="225">
        <f>SUMPRODUCT(M72:M86,$R72:$R86)</f>
        <v>0</v>
      </c>
      <c r="M87" s="225"/>
      <c r="N87" s="202">
        <f>SUMPRODUCT(O72:O86,$R72:$R86)</f>
        <v>0</v>
      </c>
      <c r="O87" s="203"/>
      <c r="P87" s="225">
        <f>SUMPRODUCT(Q72:Q86,$R72:$R86)</f>
        <v>0</v>
      </c>
      <c r="Q87" s="225"/>
      <c r="R87" s="120"/>
      <c r="S87" s="121"/>
    </row>
    <row r="88" spans="1:19" ht="20.6" thickBot="1">
      <c r="A88" s="223"/>
      <c r="B88" s="226" t="s">
        <v>61</v>
      </c>
      <c r="C88" s="226"/>
      <c r="D88" s="226"/>
      <c r="E88" s="104"/>
      <c r="F88" s="215" t="e">
        <f>F67-F87</f>
        <v>#VALUE!</v>
      </c>
      <c r="G88" s="216"/>
      <c r="H88" s="227">
        <f>H67-H87</f>
        <v>92.25</v>
      </c>
      <c r="I88" s="227"/>
      <c r="J88" s="215">
        <f>J67-J87</f>
        <v>41.516666666666666</v>
      </c>
      <c r="K88" s="216"/>
      <c r="L88" s="227">
        <f>L67-L87</f>
        <v>104</v>
      </c>
      <c r="M88" s="227"/>
      <c r="N88" s="215">
        <f>N67-N87</f>
        <v>-111.5</v>
      </c>
      <c r="O88" s="216"/>
      <c r="P88" s="227">
        <f>P67-P87</f>
        <v>-300.5</v>
      </c>
      <c r="Q88" s="227"/>
      <c r="R88" s="122"/>
      <c r="S88" s="123"/>
    </row>
    <row r="89" spans="1:19" ht="22.75" customHeight="1">
      <c r="A89" s="235" t="s">
        <v>161</v>
      </c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3"/>
      <c r="S89" s="233"/>
    </row>
    <row r="90" spans="1:19" ht="22.75" customHeight="1">
      <c r="A90" s="236"/>
      <c r="B90" s="236"/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</row>
    <row r="91" spans="1:19" ht="18.45" customHeight="1" thickBot="1">
      <c r="A91" s="237"/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</row>
    <row r="92" spans="1:19" ht="20.6" customHeight="1" thickBot="1">
      <c r="A92" s="220" t="s">
        <v>162</v>
      </c>
      <c r="B92" s="69" t="s">
        <v>23</v>
      </c>
      <c r="C92" s="70" t="s">
        <v>24</v>
      </c>
      <c r="D92" s="70" t="s">
        <v>25</v>
      </c>
      <c r="E92" s="71"/>
      <c r="F92" s="197" t="s">
        <v>26</v>
      </c>
      <c r="G92" s="198"/>
      <c r="H92" s="224" t="s">
        <v>27</v>
      </c>
      <c r="I92" s="224"/>
      <c r="J92" s="197" t="s">
        <v>28</v>
      </c>
      <c r="K92" s="198"/>
      <c r="L92" s="224" t="s">
        <v>29</v>
      </c>
      <c r="M92" s="224"/>
      <c r="N92" s="197" t="s">
        <v>30</v>
      </c>
      <c r="O92" s="198"/>
      <c r="P92" s="224" t="s">
        <v>31</v>
      </c>
      <c r="Q92" s="224"/>
      <c r="R92" s="72" t="s">
        <v>32</v>
      </c>
      <c r="S92" s="73" t="s">
        <v>33</v>
      </c>
    </row>
    <row r="93" spans="1:19" ht="22" customHeight="1" thickTop="1">
      <c r="A93" s="222"/>
      <c r="B93" s="106" t="s">
        <v>34</v>
      </c>
      <c r="C93" s="101" t="s">
        <v>163</v>
      </c>
      <c r="D93" s="97"/>
      <c r="E93" s="119"/>
      <c r="F93" s="135">
        <v>679</v>
      </c>
      <c r="G93" s="107">
        <f t="shared" ref="G93:G100" si="28">IF(F93="","",F93*$D93/100)</f>
        <v>0</v>
      </c>
      <c r="H93" s="136">
        <v>1</v>
      </c>
      <c r="I93" s="108">
        <f t="shared" ref="I93:I100" si="29">IF(H93="","",H93*$D93/100)</f>
        <v>0</v>
      </c>
      <c r="J93" s="135">
        <v>75</v>
      </c>
      <c r="K93" s="107">
        <f t="shared" ref="K93:K100" si="30">IF(J93="","",J93*$D93/100)</f>
        <v>0</v>
      </c>
      <c r="L93" s="136">
        <v>0.6</v>
      </c>
      <c r="M93" s="108">
        <f t="shared" ref="M93:M100" si="31">IF(L93="","",L93*$D93/100)</f>
        <v>0</v>
      </c>
      <c r="N93" s="135">
        <v>20</v>
      </c>
      <c r="O93" s="107">
        <f t="shared" ref="O93:O100" si="32">IF(N93="","",N93*$D93/100)</f>
        <v>0</v>
      </c>
      <c r="P93" s="136">
        <v>635</v>
      </c>
      <c r="Q93" s="108">
        <f t="shared" ref="Q93:Q100" si="33">IF(P93="","",P93*$D93/100)</f>
        <v>0</v>
      </c>
      <c r="R93" s="84">
        <f t="shared" ref="R93:R108" si="34">IF(NOT(D93=0),1,0)</f>
        <v>0</v>
      </c>
      <c r="S93" s="113"/>
    </row>
    <row r="94" spans="1:19" ht="22" customHeight="1">
      <c r="A94" s="222"/>
      <c r="B94" s="110" t="s">
        <v>36</v>
      </c>
      <c r="C94" s="87" t="s">
        <v>164</v>
      </c>
      <c r="D94" s="77"/>
      <c r="E94" s="88"/>
      <c r="F94" s="137">
        <v>884</v>
      </c>
      <c r="G94" s="111">
        <f t="shared" si="28"/>
        <v>0</v>
      </c>
      <c r="H94" s="138">
        <v>0</v>
      </c>
      <c r="I94" s="112">
        <f t="shared" si="29"/>
        <v>0</v>
      </c>
      <c r="J94" s="137">
        <v>100</v>
      </c>
      <c r="K94" s="111">
        <f t="shared" si="30"/>
        <v>0</v>
      </c>
      <c r="L94" s="138">
        <v>0</v>
      </c>
      <c r="M94" s="112">
        <f t="shared" si="31"/>
        <v>0</v>
      </c>
      <c r="N94" s="137">
        <v>1</v>
      </c>
      <c r="O94" s="111">
        <f t="shared" si="32"/>
        <v>0</v>
      </c>
      <c r="P94" s="138">
        <v>2</v>
      </c>
      <c r="Q94" s="112">
        <f t="shared" si="33"/>
        <v>0</v>
      </c>
      <c r="R94" s="84">
        <f t="shared" si="34"/>
        <v>0</v>
      </c>
      <c r="S94" s="113"/>
    </row>
    <row r="95" spans="1:19" ht="22" customHeight="1">
      <c r="A95" s="222"/>
      <c r="B95" s="114" t="s">
        <v>38</v>
      </c>
      <c r="C95" s="76" t="s">
        <v>165</v>
      </c>
      <c r="D95" s="77"/>
      <c r="E95" s="78"/>
      <c r="F95" s="135">
        <v>884</v>
      </c>
      <c r="G95" s="107">
        <f t="shared" si="28"/>
        <v>0</v>
      </c>
      <c r="H95" s="136">
        <v>0</v>
      </c>
      <c r="I95" s="108">
        <f t="shared" si="29"/>
        <v>0</v>
      </c>
      <c r="J95" s="135">
        <v>100</v>
      </c>
      <c r="K95" s="107">
        <f t="shared" si="30"/>
        <v>0</v>
      </c>
      <c r="L95" s="136">
        <v>0</v>
      </c>
      <c r="M95" s="108">
        <f t="shared" si="31"/>
        <v>0</v>
      </c>
      <c r="N95" s="135">
        <v>0</v>
      </c>
      <c r="O95" s="107">
        <f t="shared" si="32"/>
        <v>0</v>
      </c>
      <c r="P95" s="136">
        <v>0</v>
      </c>
      <c r="Q95" s="108">
        <f t="shared" si="33"/>
        <v>0</v>
      </c>
      <c r="R95" s="84">
        <f t="shared" si="34"/>
        <v>0</v>
      </c>
      <c r="S95" s="113"/>
    </row>
    <row r="96" spans="1:19" ht="22" customHeight="1">
      <c r="A96" s="222"/>
      <c r="B96" s="110" t="s">
        <v>40</v>
      </c>
      <c r="C96" s="87" t="s">
        <v>166</v>
      </c>
      <c r="D96" s="77"/>
      <c r="E96" s="88"/>
      <c r="F96" s="137">
        <v>386</v>
      </c>
      <c r="G96" s="111">
        <f t="shared" si="28"/>
        <v>0</v>
      </c>
      <c r="H96" s="138">
        <v>0</v>
      </c>
      <c r="I96" s="112">
        <f t="shared" si="29"/>
        <v>0</v>
      </c>
      <c r="J96" s="137">
        <v>0</v>
      </c>
      <c r="K96" s="111">
        <f t="shared" si="30"/>
        <v>0</v>
      </c>
      <c r="L96" s="138">
        <v>100</v>
      </c>
      <c r="M96" s="112">
        <f t="shared" si="31"/>
        <v>0</v>
      </c>
      <c r="N96" s="137">
        <v>2</v>
      </c>
      <c r="O96" s="111">
        <f t="shared" si="32"/>
        <v>0</v>
      </c>
      <c r="P96" s="138">
        <v>1</v>
      </c>
      <c r="Q96" s="112">
        <f t="shared" si="33"/>
        <v>0</v>
      </c>
      <c r="R96" s="84">
        <f t="shared" si="34"/>
        <v>0</v>
      </c>
      <c r="S96" s="113"/>
    </row>
    <row r="97" spans="1:19" ht="22" customHeight="1">
      <c r="A97" s="222"/>
      <c r="B97" s="114" t="s">
        <v>42</v>
      </c>
      <c r="C97" s="76" t="s">
        <v>167</v>
      </c>
      <c r="D97" s="77"/>
      <c r="E97" s="78"/>
      <c r="F97" s="135">
        <v>0</v>
      </c>
      <c r="G97" s="107">
        <f t="shared" si="28"/>
        <v>0</v>
      </c>
      <c r="H97" s="136">
        <v>0</v>
      </c>
      <c r="I97" s="108">
        <f t="shared" si="29"/>
        <v>0</v>
      </c>
      <c r="J97" s="135">
        <v>0</v>
      </c>
      <c r="K97" s="107">
        <f t="shared" si="30"/>
        <v>0</v>
      </c>
      <c r="L97" s="136">
        <v>0</v>
      </c>
      <c r="M97" s="108">
        <f t="shared" si="31"/>
        <v>0</v>
      </c>
      <c r="N97" s="135">
        <v>20000</v>
      </c>
      <c r="O97" s="107">
        <f t="shared" si="32"/>
        <v>0</v>
      </c>
      <c r="P97" s="136">
        <v>20000</v>
      </c>
      <c r="Q97" s="108">
        <f t="shared" si="33"/>
        <v>0</v>
      </c>
      <c r="R97" s="84">
        <f t="shared" si="34"/>
        <v>0</v>
      </c>
      <c r="S97" s="113"/>
    </row>
    <row r="98" spans="1:19" ht="22" customHeight="1">
      <c r="A98" s="222"/>
      <c r="B98" s="110" t="s">
        <v>44</v>
      </c>
      <c r="C98" s="87" t="s">
        <v>168</v>
      </c>
      <c r="D98" s="77"/>
      <c r="E98" s="88"/>
      <c r="F98" s="137">
        <v>740</v>
      </c>
      <c r="G98" s="111">
        <f t="shared" si="28"/>
        <v>0</v>
      </c>
      <c r="H98" s="138">
        <v>1</v>
      </c>
      <c r="I98" s="112">
        <f t="shared" si="29"/>
        <v>0</v>
      </c>
      <c r="J98" s="137">
        <v>83</v>
      </c>
      <c r="K98" s="111">
        <f t="shared" si="30"/>
        <v>0</v>
      </c>
      <c r="L98" s="138">
        <v>0.1</v>
      </c>
      <c r="M98" s="112">
        <f t="shared" si="31"/>
        <v>0</v>
      </c>
      <c r="N98" s="137">
        <v>24</v>
      </c>
      <c r="O98" s="111">
        <f t="shared" si="32"/>
        <v>0</v>
      </c>
      <c r="P98" s="138">
        <v>11</v>
      </c>
      <c r="Q98" s="112">
        <f t="shared" si="33"/>
        <v>0</v>
      </c>
      <c r="R98" s="84">
        <f t="shared" si="34"/>
        <v>0</v>
      </c>
      <c r="S98" s="113"/>
    </row>
    <row r="99" spans="1:19" ht="22" customHeight="1">
      <c r="A99" s="222"/>
      <c r="B99" s="114" t="s">
        <v>46</v>
      </c>
      <c r="C99" s="76" t="s">
        <v>169</v>
      </c>
      <c r="D99" s="77"/>
      <c r="E99" s="78"/>
      <c r="F99" s="135">
        <v>320</v>
      </c>
      <c r="G99" s="107">
        <f t="shared" si="28"/>
        <v>0</v>
      </c>
      <c r="H99" s="136">
        <v>2.9</v>
      </c>
      <c r="I99" s="108">
        <f t="shared" si="29"/>
        <v>0</v>
      </c>
      <c r="J99" s="135">
        <v>0</v>
      </c>
      <c r="K99" s="107">
        <f t="shared" si="30"/>
        <v>0</v>
      </c>
      <c r="L99" s="136">
        <v>100</v>
      </c>
      <c r="M99" s="108">
        <f t="shared" si="31"/>
        <v>0</v>
      </c>
      <c r="N99" s="135"/>
      <c r="O99" s="107" t="str">
        <f t="shared" si="32"/>
        <v/>
      </c>
      <c r="P99" s="136">
        <v>28.6</v>
      </c>
      <c r="Q99" s="108">
        <f t="shared" si="33"/>
        <v>0</v>
      </c>
      <c r="R99" s="84">
        <f t="shared" si="34"/>
        <v>0</v>
      </c>
      <c r="S99" s="113"/>
    </row>
    <row r="100" spans="1:19" ht="22" customHeight="1">
      <c r="A100" s="222"/>
      <c r="B100" s="110" t="s">
        <v>48</v>
      </c>
      <c r="C100" s="87" t="s">
        <v>170</v>
      </c>
      <c r="D100" s="77"/>
      <c r="E100" s="88"/>
      <c r="F100" s="137">
        <v>53</v>
      </c>
      <c r="G100" s="111">
        <f t="shared" si="28"/>
        <v>0</v>
      </c>
      <c r="H100" s="138">
        <v>8</v>
      </c>
      <c r="I100" s="112">
        <f t="shared" si="29"/>
        <v>0</v>
      </c>
      <c r="J100" s="137">
        <v>0.6</v>
      </c>
      <c r="K100" s="111">
        <f t="shared" si="30"/>
        <v>0</v>
      </c>
      <c r="L100" s="138">
        <v>4.9000000000000004</v>
      </c>
      <c r="M100" s="112">
        <f t="shared" si="31"/>
        <v>0</v>
      </c>
      <c r="N100" s="137">
        <v>435</v>
      </c>
      <c r="O100" s="111">
        <f t="shared" si="32"/>
        <v>0</v>
      </c>
      <c r="P100" s="138">
        <v>5493</v>
      </c>
      <c r="Q100" s="112">
        <f t="shared" si="33"/>
        <v>0</v>
      </c>
      <c r="R100" s="84">
        <f t="shared" si="34"/>
        <v>0</v>
      </c>
      <c r="S100" s="113"/>
    </row>
    <row r="101" spans="1:19" ht="22" customHeight="1">
      <c r="A101" s="222"/>
      <c r="B101" s="114" t="s">
        <v>50</v>
      </c>
      <c r="C101" s="76" t="s">
        <v>171</v>
      </c>
      <c r="D101" s="77"/>
      <c r="E101" s="78"/>
      <c r="F101" s="135"/>
      <c r="G101" s="107"/>
      <c r="H101" s="136"/>
      <c r="I101" s="108"/>
      <c r="J101" s="135"/>
      <c r="K101" s="107"/>
      <c r="L101" s="136"/>
      <c r="M101" s="108"/>
      <c r="N101" s="135"/>
      <c r="O101" s="107"/>
      <c r="P101" s="136"/>
      <c r="Q101" s="108"/>
      <c r="R101" s="84">
        <f t="shared" si="34"/>
        <v>0</v>
      </c>
      <c r="S101" s="113"/>
    </row>
    <row r="102" spans="1:19" ht="22" customHeight="1">
      <c r="A102" s="222"/>
      <c r="B102" s="110" t="s">
        <v>52</v>
      </c>
      <c r="C102" s="87" t="s">
        <v>172</v>
      </c>
      <c r="D102" s="77"/>
      <c r="E102" s="88"/>
      <c r="F102" s="137"/>
      <c r="G102" s="111"/>
      <c r="H102" s="138"/>
      <c r="I102" s="112"/>
      <c r="J102" s="137"/>
      <c r="K102" s="111"/>
      <c r="L102" s="138"/>
      <c r="M102" s="112"/>
      <c r="N102" s="137"/>
      <c r="O102" s="111"/>
      <c r="P102" s="138"/>
      <c r="Q102" s="112"/>
      <c r="R102" s="84">
        <f t="shared" si="34"/>
        <v>0</v>
      </c>
      <c r="S102" s="113"/>
    </row>
    <row r="103" spans="1:19" ht="22" customHeight="1">
      <c r="A103" s="222"/>
      <c r="B103" s="114" t="s">
        <v>54</v>
      </c>
      <c r="C103" s="76"/>
      <c r="D103" s="77"/>
      <c r="E103" s="78"/>
      <c r="F103" s="135"/>
      <c r="G103" s="107"/>
      <c r="H103" s="136"/>
      <c r="I103" s="108"/>
      <c r="J103" s="135"/>
      <c r="K103" s="107"/>
      <c r="L103" s="136"/>
      <c r="M103" s="108"/>
      <c r="N103" s="135"/>
      <c r="O103" s="107"/>
      <c r="P103" s="136"/>
      <c r="Q103" s="108"/>
      <c r="R103" s="84">
        <f t="shared" si="34"/>
        <v>0</v>
      </c>
      <c r="S103" s="113"/>
    </row>
    <row r="104" spans="1:19" ht="22" customHeight="1">
      <c r="A104" s="222"/>
      <c r="B104" s="110" t="s">
        <v>56</v>
      </c>
      <c r="C104" s="87"/>
      <c r="D104" s="77"/>
      <c r="E104" s="88"/>
      <c r="F104" s="137"/>
      <c r="G104" s="111"/>
      <c r="H104" s="138"/>
      <c r="I104" s="112"/>
      <c r="J104" s="137"/>
      <c r="K104" s="111"/>
      <c r="L104" s="138"/>
      <c r="M104" s="112"/>
      <c r="N104" s="137"/>
      <c r="O104" s="111"/>
      <c r="P104" s="138"/>
      <c r="Q104" s="112"/>
      <c r="R104" s="84">
        <f t="shared" si="34"/>
        <v>0</v>
      </c>
      <c r="S104" s="113"/>
    </row>
    <row r="105" spans="1:19" ht="22" customHeight="1">
      <c r="A105" s="222"/>
      <c r="B105" s="114" t="s">
        <v>57</v>
      </c>
      <c r="C105" s="76"/>
      <c r="D105" s="77"/>
      <c r="E105" s="78"/>
      <c r="F105" s="135"/>
      <c r="G105" s="107"/>
      <c r="H105" s="136"/>
      <c r="I105" s="108"/>
      <c r="J105" s="135"/>
      <c r="K105" s="107"/>
      <c r="L105" s="136"/>
      <c r="M105" s="108"/>
      <c r="N105" s="135"/>
      <c r="O105" s="107"/>
      <c r="P105" s="136"/>
      <c r="Q105" s="108"/>
      <c r="R105" s="84">
        <f t="shared" si="34"/>
        <v>0</v>
      </c>
      <c r="S105" s="113"/>
    </row>
    <row r="106" spans="1:19" ht="22" customHeight="1">
      <c r="A106" s="222"/>
      <c r="B106" s="110" t="s">
        <v>58</v>
      </c>
      <c r="C106" s="87"/>
      <c r="D106" s="77"/>
      <c r="E106" s="88"/>
      <c r="F106" s="137"/>
      <c r="G106" s="111"/>
      <c r="H106" s="138"/>
      <c r="I106" s="112"/>
      <c r="J106" s="137"/>
      <c r="K106" s="111"/>
      <c r="L106" s="138"/>
      <c r="M106" s="112"/>
      <c r="N106" s="137"/>
      <c r="O106" s="111"/>
      <c r="P106" s="138"/>
      <c r="Q106" s="112"/>
      <c r="R106" s="84">
        <f t="shared" si="34"/>
        <v>0</v>
      </c>
      <c r="S106" s="113"/>
    </row>
    <row r="107" spans="1:19" ht="22" customHeight="1">
      <c r="A107" s="222"/>
      <c r="B107" s="114" t="s">
        <v>59</v>
      </c>
      <c r="C107" s="76"/>
      <c r="D107" s="77"/>
      <c r="E107" s="78"/>
      <c r="F107" s="135"/>
      <c r="G107" s="107" t="str">
        <f>IF(F107="","",F107*$D107/100)</f>
        <v/>
      </c>
      <c r="H107" s="136"/>
      <c r="I107" s="108" t="str">
        <f>IF(H107="","",H107*$D107/100)</f>
        <v/>
      </c>
      <c r="J107" s="135"/>
      <c r="K107" s="107" t="str">
        <f>IF(J107="","",J107*$D107/100)</f>
        <v/>
      </c>
      <c r="L107" s="136"/>
      <c r="M107" s="108" t="str">
        <f>IF(L107="","",L107*$D107/100)</f>
        <v/>
      </c>
      <c r="N107" s="135"/>
      <c r="O107" s="107" t="str">
        <f>IF(N107="","",N107*$D107/100)</f>
        <v/>
      </c>
      <c r="P107" s="136"/>
      <c r="Q107" s="108" t="str">
        <f>IF(P107="","",P107*$D107/100)</f>
        <v/>
      </c>
      <c r="R107" s="84">
        <f t="shared" si="34"/>
        <v>0</v>
      </c>
      <c r="S107" s="113"/>
    </row>
    <row r="108" spans="1:19" ht="22" customHeight="1">
      <c r="A108" s="222"/>
      <c r="B108" s="110" t="s">
        <v>173</v>
      </c>
      <c r="C108" s="87"/>
      <c r="D108" s="77"/>
      <c r="E108" s="88"/>
      <c r="F108" s="137"/>
      <c r="G108" s="111" t="str">
        <f>IF(F108="","",F108*$D108/100)</f>
        <v/>
      </c>
      <c r="H108" s="138"/>
      <c r="I108" s="112" t="str">
        <f>IF(H108="","",H108*$D108/100)</f>
        <v/>
      </c>
      <c r="J108" s="137"/>
      <c r="K108" s="111" t="str">
        <f>IF(J108="","",J108*$D108/100)</f>
        <v/>
      </c>
      <c r="L108" s="138"/>
      <c r="M108" s="112" t="str">
        <f>IF(L108="","",L108*$D108/100)</f>
        <v/>
      </c>
      <c r="N108" s="137"/>
      <c r="O108" s="111" t="str">
        <f>IF(N108="","",N108*$D108/100)</f>
        <v/>
      </c>
      <c r="P108" s="138"/>
      <c r="Q108" s="112" t="str">
        <f>IF(P108="","",P108*$D108/100)</f>
        <v/>
      </c>
      <c r="R108" s="84">
        <f t="shared" si="34"/>
        <v>0</v>
      </c>
      <c r="S108" s="113"/>
    </row>
    <row r="109" spans="1:19" ht="20.149999999999999">
      <c r="A109" s="222"/>
      <c r="B109" s="228" t="s">
        <v>174</v>
      </c>
      <c r="C109" s="228"/>
      <c r="D109" s="228"/>
      <c r="E109" s="103"/>
      <c r="F109" s="202">
        <f>SUMPRODUCT(G93:G108,$R93:$R108)</f>
        <v>0</v>
      </c>
      <c r="G109" s="203"/>
      <c r="H109" s="225">
        <f>SUMPRODUCT(I93:I108,$R93:$R108)</f>
        <v>0</v>
      </c>
      <c r="I109" s="225"/>
      <c r="J109" s="202">
        <f>SUMPRODUCT(K93:K108,$R93:$R108)</f>
        <v>0</v>
      </c>
      <c r="K109" s="203"/>
      <c r="L109" s="225">
        <f>SUMPRODUCT(M93:M108,$R93:$R108)</f>
        <v>0</v>
      </c>
      <c r="M109" s="225"/>
      <c r="N109" s="202">
        <f>SUMPRODUCT(O93:O108,$R93:$R108)</f>
        <v>0</v>
      </c>
      <c r="O109" s="203"/>
      <c r="P109" s="225">
        <f>SUMPRODUCT(Q93:Q108,$R93:$R108)</f>
        <v>0</v>
      </c>
      <c r="Q109" s="225"/>
      <c r="R109" s="210"/>
      <c r="S109" s="211"/>
    </row>
    <row r="110" spans="1:19" ht="20.6" thickBot="1">
      <c r="A110" s="223"/>
      <c r="B110" s="226" t="s">
        <v>61</v>
      </c>
      <c r="C110" s="226"/>
      <c r="D110" s="226"/>
      <c r="E110" s="104"/>
      <c r="F110" s="215" t="e">
        <f>F88-F109</f>
        <v>#VALUE!</v>
      </c>
      <c r="G110" s="216"/>
      <c r="H110" s="227">
        <f>H88-H109</f>
        <v>92.25</v>
      </c>
      <c r="I110" s="227"/>
      <c r="J110" s="215">
        <f>J88-J109</f>
        <v>41.516666666666666</v>
      </c>
      <c r="K110" s="216"/>
      <c r="L110" s="227">
        <f>L88-L109</f>
        <v>104</v>
      </c>
      <c r="M110" s="227"/>
      <c r="N110" s="215">
        <f>N88-N109</f>
        <v>-111.5</v>
      </c>
      <c r="O110" s="216"/>
      <c r="P110" s="227">
        <f>P88-P109</f>
        <v>-300.5</v>
      </c>
      <c r="Q110" s="227"/>
      <c r="R110" s="238"/>
      <c r="S110" s="239"/>
    </row>
    <row r="111" spans="1:19" ht="20.6" customHeight="1">
      <c r="A111" s="240" t="s">
        <v>175</v>
      </c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</row>
    <row r="112" spans="1:19" ht="20.6" customHeight="1">
      <c r="A112" s="242"/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</row>
    <row r="113" spans="1:19" ht="20.6" thickBot="1">
      <c r="A113" s="230"/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</row>
    <row r="114" spans="1:19" ht="20.149999999999999" customHeight="1" thickBot="1">
      <c r="A114" s="220" t="s">
        <v>176</v>
      </c>
      <c r="B114" s="69" t="s">
        <v>23</v>
      </c>
      <c r="C114" s="70" t="s">
        <v>24</v>
      </c>
      <c r="D114" s="70" t="s">
        <v>25</v>
      </c>
      <c r="E114" s="71"/>
      <c r="F114" s="197" t="s">
        <v>26</v>
      </c>
      <c r="G114" s="198"/>
      <c r="H114" s="224" t="s">
        <v>27</v>
      </c>
      <c r="I114" s="224"/>
      <c r="J114" s="197" t="s">
        <v>28</v>
      </c>
      <c r="K114" s="198"/>
      <c r="L114" s="224" t="s">
        <v>29</v>
      </c>
      <c r="M114" s="224"/>
      <c r="N114" s="197" t="s">
        <v>30</v>
      </c>
      <c r="O114" s="198"/>
      <c r="P114" s="224" t="s">
        <v>31</v>
      </c>
      <c r="Q114" s="224"/>
      <c r="R114" s="72" t="s">
        <v>32</v>
      </c>
      <c r="S114" s="73" t="s">
        <v>33</v>
      </c>
    </row>
    <row r="115" spans="1:19" ht="22" customHeight="1" thickTop="1">
      <c r="A115" s="222"/>
      <c r="B115" s="75" t="s">
        <v>177</v>
      </c>
      <c r="C115" s="101" t="s">
        <v>178</v>
      </c>
      <c r="D115" s="97"/>
      <c r="E115" s="119"/>
      <c r="F115" s="135">
        <v>369</v>
      </c>
      <c r="G115" s="107">
        <f t="shared" ref="G115:G138" si="35">IF(F115="","",F115*$D115/100)</f>
        <v>0</v>
      </c>
      <c r="H115" s="136">
        <v>27</v>
      </c>
      <c r="I115" s="108">
        <f t="shared" ref="I115:I138" si="36">IF(H115="","",H115*$D115/100)</f>
        <v>0</v>
      </c>
      <c r="J115" s="135">
        <v>29</v>
      </c>
      <c r="K115" s="107">
        <f t="shared" ref="K115:K138" si="37">IF(J115="","",J115*$D115/100)</f>
        <v>0</v>
      </c>
      <c r="L115" s="136">
        <v>0</v>
      </c>
      <c r="M115" s="108">
        <f t="shared" ref="M115:M138" si="38">IF(L115="","",L115*$D115/100)</f>
        <v>0</v>
      </c>
      <c r="N115" s="135">
        <v>0</v>
      </c>
      <c r="O115" s="107">
        <f t="shared" ref="O115:O138" si="39">IF(N115="","",N115*$D115/100)</f>
        <v>0</v>
      </c>
      <c r="P115" s="136">
        <v>240</v>
      </c>
      <c r="Q115" s="108">
        <f t="shared" ref="Q115:Q138" si="40">IF(P115="","",P115*$D115/100)</f>
        <v>0</v>
      </c>
      <c r="R115" s="84">
        <f t="shared" ref="R115:R138" si="41">IF(NOT(D115=0),1,0)</f>
        <v>0</v>
      </c>
      <c r="S115" s="113"/>
    </row>
    <row r="116" spans="1:19" ht="22" customHeight="1">
      <c r="A116" s="222"/>
      <c r="B116" s="86" t="s">
        <v>179</v>
      </c>
      <c r="C116" s="87" t="s">
        <v>180</v>
      </c>
      <c r="D116" s="77"/>
      <c r="E116" s="88"/>
      <c r="F116" s="137">
        <v>121</v>
      </c>
      <c r="G116" s="111">
        <f t="shared" si="35"/>
        <v>0</v>
      </c>
      <c r="H116" s="138">
        <v>11</v>
      </c>
      <c r="I116" s="112">
        <f t="shared" si="36"/>
        <v>0</v>
      </c>
      <c r="J116" s="137">
        <v>5</v>
      </c>
      <c r="K116" s="111">
        <f t="shared" si="37"/>
        <v>0</v>
      </c>
      <c r="L116" s="138">
        <v>10</v>
      </c>
      <c r="M116" s="112">
        <f t="shared" si="38"/>
        <v>0</v>
      </c>
      <c r="N116" s="137">
        <v>436</v>
      </c>
      <c r="O116" s="111">
        <f t="shared" si="39"/>
        <v>0</v>
      </c>
      <c r="P116" s="138">
        <v>6</v>
      </c>
      <c r="Q116" s="112">
        <f t="shared" si="40"/>
        <v>0</v>
      </c>
      <c r="R116" s="84">
        <f t="shared" si="41"/>
        <v>0</v>
      </c>
      <c r="S116" s="113"/>
    </row>
    <row r="117" spans="1:19" ht="22" customHeight="1">
      <c r="A117" s="243"/>
      <c r="B117" s="95" t="s">
        <v>181</v>
      </c>
      <c r="C117" s="76" t="s">
        <v>182</v>
      </c>
      <c r="D117" s="77"/>
      <c r="E117" s="78"/>
      <c r="F117" s="135">
        <v>111</v>
      </c>
      <c r="G117" s="107">
        <f t="shared" si="35"/>
        <v>0</v>
      </c>
      <c r="H117" s="136">
        <v>21</v>
      </c>
      <c r="I117" s="108">
        <f t="shared" si="36"/>
        <v>0</v>
      </c>
      <c r="J117" s="135">
        <v>0.8</v>
      </c>
      <c r="K117" s="107">
        <f t="shared" si="37"/>
        <v>0</v>
      </c>
      <c r="L117" s="136">
        <v>5</v>
      </c>
      <c r="M117" s="108">
        <f t="shared" si="38"/>
        <v>0</v>
      </c>
      <c r="N117" s="135">
        <v>314</v>
      </c>
      <c r="O117" s="107">
        <f t="shared" si="39"/>
        <v>0</v>
      </c>
      <c r="P117" s="136">
        <v>667</v>
      </c>
      <c r="Q117" s="108">
        <f t="shared" si="40"/>
        <v>0</v>
      </c>
      <c r="R117" s="84">
        <f t="shared" si="41"/>
        <v>0</v>
      </c>
      <c r="S117" s="113"/>
    </row>
    <row r="118" spans="1:19" ht="22" customHeight="1">
      <c r="A118" s="243"/>
      <c r="B118" s="86" t="s">
        <v>183</v>
      </c>
      <c r="C118" s="87" t="s">
        <v>184</v>
      </c>
      <c r="D118" s="77"/>
      <c r="E118" s="88"/>
      <c r="F118" s="137">
        <v>53.4</v>
      </c>
      <c r="G118" s="111">
        <f t="shared" si="35"/>
        <v>0</v>
      </c>
      <c r="H118" s="138">
        <v>4.5999999999999996</v>
      </c>
      <c r="I118" s="112">
        <f t="shared" si="36"/>
        <v>0</v>
      </c>
      <c r="J118" s="137">
        <v>3</v>
      </c>
      <c r="K118" s="111">
        <f t="shared" si="37"/>
        <v>0</v>
      </c>
      <c r="L118" s="138">
        <v>2</v>
      </c>
      <c r="M118" s="112">
        <f t="shared" si="38"/>
        <v>0</v>
      </c>
      <c r="N118" s="137"/>
      <c r="O118" s="111" t="str">
        <f t="shared" si="39"/>
        <v/>
      </c>
      <c r="P118" s="138">
        <v>10</v>
      </c>
      <c r="Q118" s="112">
        <f t="shared" si="40"/>
        <v>0</v>
      </c>
      <c r="R118" s="84">
        <f t="shared" si="41"/>
        <v>0</v>
      </c>
      <c r="S118" s="113"/>
    </row>
    <row r="119" spans="1:19" ht="22" customHeight="1">
      <c r="A119" s="243"/>
      <c r="B119" s="95" t="s">
        <v>185</v>
      </c>
      <c r="C119" s="76" t="s">
        <v>186</v>
      </c>
      <c r="D119" s="77"/>
      <c r="E119" s="78"/>
      <c r="F119" s="135">
        <v>48.9</v>
      </c>
      <c r="G119" s="107">
        <f t="shared" si="35"/>
        <v>0</v>
      </c>
      <c r="H119" s="136">
        <v>5.0999999999999996</v>
      </c>
      <c r="I119" s="108">
        <f t="shared" si="36"/>
        <v>0</v>
      </c>
      <c r="J119" s="135">
        <v>2.1</v>
      </c>
      <c r="K119" s="107">
        <f t="shared" si="37"/>
        <v>0</v>
      </c>
      <c r="L119" s="136">
        <v>2.4</v>
      </c>
      <c r="M119" s="108">
        <f t="shared" si="38"/>
        <v>0</v>
      </c>
      <c r="N119" s="135"/>
      <c r="O119" s="107" t="str">
        <f t="shared" si="39"/>
        <v/>
      </c>
      <c r="P119" s="136">
        <v>11</v>
      </c>
      <c r="Q119" s="108">
        <f t="shared" si="40"/>
        <v>0</v>
      </c>
      <c r="R119" s="84">
        <f t="shared" si="41"/>
        <v>0</v>
      </c>
      <c r="S119" s="113"/>
    </row>
    <row r="120" spans="1:19" ht="22" customHeight="1">
      <c r="A120" s="243"/>
      <c r="B120" s="86" t="s">
        <v>187</v>
      </c>
      <c r="C120" s="87" t="s">
        <v>188</v>
      </c>
      <c r="D120" s="77"/>
      <c r="E120" s="88"/>
      <c r="F120" s="137">
        <v>160</v>
      </c>
      <c r="G120" s="111">
        <f t="shared" si="35"/>
        <v>0</v>
      </c>
      <c r="H120" s="138">
        <v>12.7</v>
      </c>
      <c r="I120" s="112">
        <f t="shared" si="36"/>
        <v>0</v>
      </c>
      <c r="J120" s="137">
        <v>13.3</v>
      </c>
      <c r="K120" s="111">
        <f t="shared" si="37"/>
        <v>0</v>
      </c>
      <c r="L120" s="138">
        <v>0</v>
      </c>
      <c r="M120" s="112">
        <f t="shared" si="38"/>
        <v>0</v>
      </c>
      <c r="N120" s="137">
        <v>196</v>
      </c>
      <c r="O120" s="111">
        <f t="shared" si="39"/>
        <v>0</v>
      </c>
      <c r="P120" s="138">
        <v>1</v>
      </c>
      <c r="Q120" s="112">
        <f t="shared" si="40"/>
        <v>0</v>
      </c>
      <c r="R120" s="84">
        <f t="shared" si="41"/>
        <v>0</v>
      </c>
      <c r="S120" s="113"/>
    </row>
    <row r="121" spans="1:19" ht="22" customHeight="1">
      <c r="A121" s="243"/>
      <c r="B121" s="95" t="s">
        <v>189</v>
      </c>
      <c r="C121" s="99" t="s">
        <v>190</v>
      </c>
      <c r="D121" s="77"/>
      <c r="E121" s="78"/>
      <c r="F121" s="135">
        <v>73</v>
      </c>
      <c r="G121" s="107">
        <f t="shared" si="35"/>
        <v>0</v>
      </c>
      <c r="H121" s="136">
        <v>7</v>
      </c>
      <c r="I121" s="108">
        <f t="shared" si="36"/>
        <v>0</v>
      </c>
      <c r="J121" s="135">
        <v>5</v>
      </c>
      <c r="K121" s="107">
        <f t="shared" si="37"/>
        <v>0</v>
      </c>
      <c r="L121" s="136">
        <v>0</v>
      </c>
      <c r="M121" s="108">
        <f t="shared" si="38"/>
        <v>0</v>
      </c>
      <c r="N121" s="135"/>
      <c r="O121" s="107" t="str">
        <f t="shared" si="39"/>
        <v/>
      </c>
      <c r="P121" s="136">
        <v>250</v>
      </c>
      <c r="Q121" s="108">
        <f t="shared" si="40"/>
        <v>0</v>
      </c>
      <c r="R121" s="84">
        <f t="shared" si="41"/>
        <v>0</v>
      </c>
      <c r="S121" s="113"/>
    </row>
    <row r="122" spans="1:19" ht="22" customHeight="1">
      <c r="A122" s="243"/>
      <c r="B122" s="86" t="s">
        <v>191</v>
      </c>
      <c r="C122" s="116" t="s">
        <v>192</v>
      </c>
      <c r="D122" s="77"/>
      <c r="E122" s="88"/>
      <c r="F122" s="137">
        <v>204</v>
      </c>
      <c r="G122" s="111">
        <f t="shared" si="35"/>
        <v>0</v>
      </c>
      <c r="H122" s="138">
        <v>7.5</v>
      </c>
      <c r="I122" s="112">
        <f t="shared" si="36"/>
        <v>0</v>
      </c>
      <c r="J122" s="137">
        <v>15</v>
      </c>
      <c r="K122" s="111">
        <f t="shared" si="37"/>
        <v>0</v>
      </c>
      <c r="L122" s="138">
        <v>9</v>
      </c>
      <c r="M122" s="112">
        <f t="shared" si="38"/>
        <v>0</v>
      </c>
      <c r="N122" s="137"/>
      <c r="O122" s="111" t="str">
        <f t="shared" si="39"/>
        <v/>
      </c>
      <c r="P122" s="138">
        <v>450</v>
      </c>
      <c r="Q122" s="112">
        <f t="shared" si="40"/>
        <v>0</v>
      </c>
      <c r="R122" s="84">
        <f t="shared" si="41"/>
        <v>0</v>
      </c>
      <c r="S122" s="113"/>
    </row>
    <row r="123" spans="1:19" ht="22" customHeight="1">
      <c r="A123" s="243"/>
      <c r="B123" s="95" t="s">
        <v>193</v>
      </c>
      <c r="C123" s="76" t="s">
        <v>194</v>
      </c>
      <c r="D123" s="77"/>
      <c r="E123" s="78"/>
      <c r="F123" s="135">
        <v>235</v>
      </c>
      <c r="G123" s="107">
        <f t="shared" si="35"/>
        <v>0</v>
      </c>
      <c r="H123" s="136">
        <v>8</v>
      </c>
      <c r="I123" s="108">
        <f t="shared" si="36"/>
        <v>0</v>
      </c>
      <c r="J123" s="135">
        <v>20</v>
      </c>
      <c r="K123" s="107">
        <f t="shared" si="37"/>
        <v>0</v>
      </c>
      <c r="L123" s="136">
        <v>5</v>
      </c>
      <c r="M123" s="108">
        <f t="shared" si="38"/>
        <v>0</v>
      </c>
      <c r="N123" s="135"/>
      <c r="O123" s="107" t="str">
        <f t="shared" si="39"/>
        <v/>
      </c>
      <c r="P123" s="136">
        <v>450</v>
      </c>
      <c r="Q123" s="108">
        <f t="shared" si="40"/>
        <v>0</v>
      </c>
      <c r="R123" s="84">
        <f t="shared" si="41"/>
        <v>0</v>
      </c>
      <c r="S123" s="113"/>
    </row>
    <row r="124" spans="1:19" ht="22" customHeight="1">
      <c r="A124" s="243"/>
      <c r="B124" s="86" t="s">
        <v>195</v>
      </c>
      <c r="C124" s="87" t="s">
        <v>196</v>
      </c>
      <c r="D124" s="77"/>
      <c r="E124" s="88"/>
      <c r="F124" s="137">
        <v>198</v>
      </c>
      <c r="G124" s="111">
        <f t="shared" si="35"/>
        <v>0</v>
      </c>
      <c r="H124" s="138">
        <v>9</v>
      </c>
      <c r="I124" s="112">
        <f t="shared" si="36"/>
        <v>0</v>
      </c>
      <c r="J124" s="137">
        <v>13</v>
      </c>
      <c r="K124" s="111">
        <f t="shared" si="37"/>
        <v>0</v>
      </c>
      <c r="L124" s="138">
        <v>12</v>
      </c>
      <c r="M124" s="112">
        <f t="shared" si="38"/>
        <v>0</v>
      </c>
      <c r="N124" s="137">
        <v>244</v>
      </c>
      <c r="O124" s="111">
        <f t="shared" si="39"/>
        <v>0</v>
      </c>
      <c r="P124" s="138">
        <v>417</v>
      </c>
      <c r="Q124" s="112">
        <f t="shared" si="40"/>
        <v>0</v>
      </c>
      <c r="R124" s="84">
        <f t="shared" si="41"/>
        <v>0</v>
      </c>
      <c r="S124" s="113"/>
    </row>
    <row r="125" spans="1:19" ht="22" customHeight="1">
      <c r="A125" s="243"/>
      <c r="B125" s="95" t="s">
        <v>197</v>
      </c>
      <c r="C125" s="99" t="s">
        <v>198</v>
      </c>
      <c r="D125" s="77"/>
      <c r="E125" s="78"/>
      <c r="F125" s="135">
        <v>229</v>
      </c>
      <c r="G125" s="107">
        <f t="shared" si="35"/>
        <v>0</v>
      </c>
      <c r="H125" s="136">
        <v>9</v>
      </c>
      <c r="I125" s="108">
        <f t="shared" si="36"/>
        <v>0</v>
      </c>
      <c r="J125" s="135">
        <v>15</v>
      </c>
      <c r="K125" s="107">
        <f t="shared" si="37"/>
        <v>0</v>
      </c>
      <c r="L125" s="136">
        <v>14</v>
      </c>
      <c r="M125" s="108">
        <f t="shared" si="38"/>
        <v>0</v>
      </c>
      <c r="N125" s="135"/>
      <c r="O125" s="107" t="str">
        <f t="shared" si="39"/>
        <v/>
      </c>
      <c r="P125" s="136">
        <v>650</v>
      </c>
      <c r="Q125" s="108">
        <f t="shared" si="40"/>
        <v>0</v>
      </c>
      <c r="R125" s="84">
        <f t="shared" si="41"/>
        <v>0</v>
      </c>
      <c r="S125" s="113"/>
    </row>
    <row r="126" spans="1:19" ht="22" customHeight="1">
      <c r="A126" s="243"/>
      <c r="B126" s="86" t="s">
        <v>199</v>
      </c>
      <c r="C126" s="87" t="s">
        <v>200</v>
      </c>
      <c r="D126" s="77"/>
      <c r="E126" s="88"/>
      <c r="F126" s="137">
        <v>87</v>
      </c>
      <c r="G126" s="111">
        <f t="shared" si="35"/>
        <v>0</v>
      </c>
      <c r="H126" s="138">
        <v>19.8</v>
      </c>
      <c r="I126" s="112">
        <f t="shared" si="36"/>
        <v>0</v>
      </c>
      <c r="J126" s="137">
        <v>0.3</v>
      </c>
      <c r="K126" s="111">
        <f t="shared" si="37"/>
        <v>0</v>
      </c>
      <c r="L126" s="138">
        <v>0.1</v>
      </c>
      <c r="M126" s="112">
        <f t="shared" si="38"/>
        <v>0</v>
      </c>
      <c r="N126" s="137">
        <v>310</v>
      </c>
      <c r="O126" s="111">
        <f t="shared" si="39"/>
        <v>0</v>
      </c>
      <c r="P126" s="138">
        <v>300</v>
      </c>
      <c r="Q126" s="112">
        <f t="shared" si="40"/>
        <v>0</v>
      </c>
      <c r="R126" s="84">
        <f t="shared" si="41"/>
        <v>0</v>
      </c>
      <c r="S126" s="113"/>
    </row>
    <row r="127" spans="1:19" ht="22" customHeight="1">
      <c r="A127" s="243"/>
      <c r="B127" s="95" t="s">
        <v>201</v>
      </c>
      <c r="C127" s="76" t="s">
        <v>202</v>
      </c>
      <c r="D127" s="77"/>
      <c r="E127" s="78"/>
      <c r="F127" s="135">
        <v>208</v>
      </c>
      <c r="G127" s="107">
        <f t="shared" si="35"/>
        <v>0</v>
      </c>
      <c r="H127" s="136">
        <v>11</v>
      </c>
      <c r="I127" s="108">
        <f t="shared" si="36"/>
        <v>0</v>
      </c>
      <c r="J127" s="135">
        <v>13</v>
      </c>
      <c r="K127" s="107">
        <f t="shared" si="37"/>
        <v>0</v>
      </c>
      <c r="L127" s="136">
        <v>7</v>
      </c>
      <c r="M127" s="108">
        <f t="shared" si="38"/>
        <v>0</v>
      </c>
      <c r="N127" s="135"/>
      <c r="O127" s="107" t="str">
        <f t="shared" si="39"/>
        <v/>
      </c>
      <c r="P127" s="136">
        <v>450</v>
      </c>
      <c r="Q127" s="108">
        <f t="shared" si="40"/>
        <v>0</v>
      </c>
      <c r="R127" s="84">
        <f t="shared" si="41"/>
        <v>0</v>
      </c>
      <c r="S127" s="113"/>
    </row>
    <row r="128" spans="1:19" ht="22" customHeight="1">
      <c r="A128" s="243"/>
      <c r="B128" s="86" t="s">
        <v>203</v>
      </c>
      <c r="C128" s="87" t="s">
        <v>204</v>
      </c>
      <c r="D128" s="77"/>
      <c r="E128" s="88"/>
      <c r="F128" s="137">
        <v>135</v>
      </c>
      <c r="G128" s="111">
        <f t="shared" si="35"/>
        <v>0</v>
      </c>
      <c r="H128" s="138">
        <v>11.2</v>
      </c>
      <c r="I128" s="112">
        <f t="shared" si="36"/>
        <v>0</v>
      </c>
      <c r="J128" s="137">
        <v>1.1000000000000001</v>
      </c>
      <c r="K128" s="111">
        <f t="shared" si="37"/>
        <v>0</v>
      </c>
      <c r="L128" s="138">
        <v>20.100000000000001</v>
      </c>
      <c r="M128" s="112">
        <f t="shared" si="38"/>
        <v>0</v>
      </c>
      <c r="N128" s="137"/>
      <c r="O128" s="111" t="str">
        <f t="shared" si="39"/>
        <v/>
      </c>
      <c r="P128" s="138">
        <v>793</v>
      </c>
      <c r="Q128" s="112">
        <f t="shared" si="40"/>
        <v>0</v>
      </c>
      <c r="R128" s="84">
        <f t="shared" si="41"/>
        <v>0</v>
      </c>
      <c r="S128" s="113"/>
    </row>
    <row r="129" spans="1:19" ht="22" customHeight="1">
      <c r="A129" s="243"/>
      <c r="B129" s="95" t="s">
        <v>205</v>
      </c>
      <c r="C129" s="76" t="s">
        <v>206</v>
      </c>
      <c r="D129" s="77"/>
      <c r="E129" s="78"/>
      <c r="F129" s="135">
        <v>155</v>
      </c>
      <c r="G129" s="107">
        <f t="shared" si="35"/>
        <v>0</v>
      </c>
      <c r="H129" s="136">
        <v>13</v>
      </c>
      <c r="I129" s="108">
        <f t="shared" si="36"/>
        <v>0</v>
      </c>
      <c r="J129" s="135">
        <v>11</v>
      </c>
      <c r="K129" s="107">
        <f t="shared" si="37"/>
        <v>0</v>
      </c>
      <c r="L129" s="136">
        <v>1.1000000000000001</v>
      </c>
      <c r="M129" s="108">
        <f t="shared" si="38"/>
        <v>0</v>
      </c>
      <c r="N129" s="135">
        <v>126</v>
      </c>
      <c r="O129" s="107">
        <f t="shared" si="39"/>
        <v>0</v>
      </c>
      <c r="P129" s="136">
        <v>124</v>
      </c>
      <c r="Q129" s="108">
        <f t="shared" si="40"/>
        <v>0</v>
      </c>
      <c r="R129" s="84">
        <f t="shared" si="41"/>
        <v>0</v>
      </c>
      <c r="S129" s="113"/>
    </row>
    <row r="130" spans="1:19" ht="22" customHeight="1">
      <c r="A130" s="243"/>
      <c r="B130" s="86" t="s">
        <v>207</v>
      </c>
      <c r="C130" s="87" t="s">
        <v>208</v>
      </c>
      <c r="D130" s="77"/>
      <c r="E130" s="88"/>
      <c r="F130" s="137">
        <v>176</v>
      </c>
      <c r="G130" s="111">
        <f t="shared" si="35"/>
        <v>0</v>
      </c>
      <c r="H130" s="138">
        <v>14.8</v>
      </c>
      <c r="I130" s="112">
        <f t="shared" si="36"/>
        <v>0</v>
      </c>
      <c r="J130" s="137">
        <v>12.4</v>
      </c>
      <c r="K130" s="111">
        <f t="shared" si="37"/>
        <v>0</v>
      </c>
      <c r="L130" s="138">
        <v>1.2</v>
      </c>
      <c r="M130" s="112">
        <f t="shared" si="38"/>
        <v>0</v>
      </c>
      <c r="N130" s="137">
        <v>0</v>
      </c>
      <c r="O130" s="111">
        <f t="shared" si="39"/>
        <v>0</v>
      </c>
      <c r="P130" s="138">
        <v>505</v>
      </c>
      <c r="Q130" s="112">
        <f t="shared" si="40"/>
        <v>0</v>
      </c>
      <c r="R130" s="84">
        <f t="shared" si="41"/>
        <v>0</v>
      </c>
      <c r="S130" s="113"/>
    </row>
    <row r="131" spans="1:19" ht="22" customHeight="1">
      <c r="A131" s="243"/>
      <c r="B131" s="95" t="s">
        <v>209</v>
      </c>
      <c r="C131" s="76" t="s">
        <v>210</v>
      </c>
      <c r="D131" s="77"/>
      <c r="E131" s="78"/>
      <c r="F131" s="135">
        <v>212</v>
      </c>
      <c r="G131" s="107">
        <f t="shared" si="35"/>
        <v>0</v>
      </c>
      <c r="H131" s="136">
        <v>18</v>
      </c>
      <c r="I131" s="108">
        <f t="shared" si="36"/>
        <v>0</v>
      </c>
      <c r="J131" s="135">
        <v>11</v>
      </c>
      <c r="K131" s="107">
        <f t="shared" si="37"/>
        <v>0</v>
      </c>
      <c r="L131" s="136">
        <v>14</v>
      </c>
      <c r="M131" s="108">
        <f t="shared" si="38"/>
        <v>0</v>
      </c>
      <c r="N131" s="135">
        <v>729</v>
      </c>
      <c r="O131" s="107">
        <f t="shared" si="39"/>
        <v>0</v>
      </c>
      <c r="P131" s="136">
        <v>7</v>
      </c>
      <c r="Q131" s="108">
        <f t="shared" si="40"/>
        <v>0</v>
      </c>
      <c r="R131" s="84">
        <f t="shared" si="41"/>
        <v>0</v>
      </c>
      <c r="S131" s="113"/>
    </row>
    <row r="132" spans="1:19" ht="22" customHeight="1">
      <c r="A132" s="243"/>
      <c r="B132" s="86" t="s">
        <v>211</v>
      </c>
      <c r="C132" s="87" t="s">
        <v>212</v>
      </c>
      <c r="D132" s="77"/>
      <c r="E132" s="88"/>
      <c r="F132" s="137">
        <v>110</v>
      </c>
      <c r="G132" s="111">
        <f t="shared" si="35"/>
        <v>0</v>
      </c>
      <c r="H132" s="138">
        <v>18.2</v>
      </c>
      <c r="I132" s="112">
        <f t="shared" si="36"/>
        <v>0</v>
      </c>
      <c r="J132" s="137">
        <v>3.6</v>
      </c>
      <c r="K132" s="111">
        <f t="shared" si="37"/>
        <v>0</v>
      </c>
      <c r="L132" s="138">
        <v>2.5</v>
      </c>
      <c r="M132" s="112">
        <f t="shared" si="38"/>
        <v>0</v>
      </c>
      <c r="N132" s="137"/>
      <c r="O132" s="111" t="str">
        <f t="shared" si="39"/>
        <v/>
      </c>
      <c r="P132" s="138">
        <v>46</v>
      </c>
      <c r="Q132" s="112">
        <f t="shared" si="40"/>
        <v>0</v>
      </c>
      <c r="R132" s="84">
        <f t="shared" si="41"/>
        <v>0</v>
      </c>
      <c r="S132" s="113"/>
    </row>
    <row r="133" spans="1:19" ht="22" customHeight="1">
      <c r="A133" s="243"/>
      <c r="B133" s="95" t="s">
        <v>213</v>
      </c>
      <c r="C133" s="76" t="s">
        <v>214</v>
      </c>
      <c r="D133" s="77"/>
      <c r="E133" s="78"/>
      <c r="F133" s="135">
        <v>145</v>
      </c>
      <c r="G133" s="107">
        <f t="shared" si="35"/>
        <v>0</v>
      </c>
      <c r="H133" s="136">
        <v>21</v>
      </c>
      <c r="I133" s="108">
        <f t="shared" si="36"/>
        <v>0</v>
      </c>
      <c r="J133" s="135">
        <v>6</v>
      </c>
      <c r="K133" s="107">
        <f t="shared" si="37"/>
        <v>0</v>
      </c>
      <c r="L133" s="136">
        <v>1.5</v>
      </c>
      <c r="M133" s="108">
        <f t="shared" si="38"/>
        <v>0</v>
      </c>
      <c r="N133" s="135">
        <v>287</v>
      </c>
      <c r="O133" s="107">
        <f t="shared" si="39"/>
        <v>0</v>
      </c>
      <c r="P133" s="136">
        <v>1203</v>
      </c>
      <c r="Q133" s="108">
        <f t="shared" si="40"/>
        <v>0</v>
      </c>
      <c r="R133" s="84">
        <f t="shared" si="41"/>
        <v>0</v>
      </c>
      <c r="S133" s="113"/>
    </row>
    <row r="134" spans="1:19" ht="22" customHeight="1">
      <c r="A134" s="243"/>
      <c r="B134" s="86" t="s">
        <v>215</v>
      </c>
      <c r="C134" s="116" t="s">
        <v>216</v>
      </c>
      <c r="D134" s="77"/>
      <c r="E134" s="88"/>
      <c r="F134" s="137">
        <v>312</v>
      </c>
      <c r="G134" s="111">
        <f t="shared" si="35"/>
        <v>0</v>
      </c>
      <c r="H134" s="138">
        <v>23</v>
      </c>
      <c r="I134" s="112">
        <f t="shared" si="36"/>
        <v>0</v>
      </c>
      <c r="J134" s="137">
        <v>20</v>
      </c>
      <c r="K134" s="111">
        <f t="shared" si="37"/>
        <v>0</v>
      </c>
      <c r="L134" s="138">
        <v>10</v>
      </c>
      <c r="M134" s="112">
        <f t="shared" si="38"/>
        <v>0</v>
      </c>
      <c r="N134" s="137"/>
      <c r="O134" s="111" t="str">
        <f t="shared" si="39"/>
        <v/>
      </c>
      <c r="P134" s="138">
        <v>350</v>
      </c>
      <c r="Q134" s="112">
        <f t="shared" si="40"/>
        <v>0</v>
      </c>
      <c r="R134" s="84">
        <f t="shared" si="41"/>
        <v>0</v>
      </c>
      <c r="S134" s="113"/>
    </row>
    <row r="135" spans="1:19" ht="22" customHeight="1">
      <c r="A135" s="243"/>
      <c r="B135" s="95" t="s">
        <v>217</v>
      </c>
      <c r="C135" s="76" t="s">
        <v>218</v>
      </c>
      <c r="D135" s="77"/>
      <c r="E135" s="78"/>
      <c r="F135" s="135">
        <v>242</v>
      </c>
      <c r="G135" s="107">
        <f t="shared" si="35"/>
        <v>0</v>
      </c>
      <c r="H135" s="136">
        <v>27</v>
      </c>
      <c r="I135" s="108">
        <f t="shared" si="36"/>
        <v>0</v>
      </c>
      <c r="J135" s="135">
        <v>14</v>
      </c>
      <c r="K135" s="107">
        <f t="shared" si="37"/>
        <v>0</v>
      </c>
      <c r="L135" s="136">
        <v>0</v>
      </c>
      <c r="M135" s="108">
        <f t="shared" si="38"/>
        <v>0</v>
      </c>
      <c r="N135" s="135">
        <v>423</v>
      </c>
      <c r="O135" s="107">
        <f t="shared" si="39"/>
        <v>0</v>
      </c>
      <c r="P135" s="136">
        <v>62</v>
      </c>
      <c r="Q135" s="108">
        <f t="shared" si="40"/>
        <v>0</v>
      </c>
      <c r="R135" s="84">
        <f t="shared" si="41"/>
        <v>0</v>
      </c>
      <c r="S135" s="113"/>
    </row>
    <row r="136" spans="1:19" ht="22" customHeight="1">
      <c r="A136" s="243"/>
      <c r="B136" s="86" t="s">
        <v>219</v>
      </c>
      <c r="C136" s="87" t="s">
        <v>220</v>
      </c>
      <c r="D136" s="118"/>
      <c r="E136" s="88"/>
      <c r="F136" s="137">
        <v>164</v>
      </c>
      <c r="G136" s="111">
        <f t="shared" si="35"/>
        <v>0</v>
      </c>
      <c r="H136" s="138">
        <v>30</v>
      </c>
      <c r="I136" s="112">
        <f t="shared" si="36"/>
        <v>0</v>
      </c>
      <c r="J136" s="137">
        <v>2.1</v>
      </c>
      <c r="K136" s="111">
        <f t="shared" si="37"/>
        <v>0</v>
      </c>
      <c r="L136" s="138">
        <v>4.4000000000000004</v>
      </c>
      <c r="M136" s="112">
        <f t="shared" si="38"/>
        <v>0</v>
      </c>
      <c r="N136" s="137">
        <v>630</v>
      </c>
      <c r="O136" s="111">
        <f t="shared" si="39"/>
        <v>0</v>
      </c>
      <c r="P136" s="138">
        <v>460</v>
      </c>
      <c r="Q136" s="112">
        <f t="shared" si="40"/>
        <v>0</v>
      </c>
      <c r="R136" s="84">
        <f t="shared" si="41"/>
        <v>0</v>
      </c>
      <c r="S136" s="113"/>
    </row>
    <row r="137" spans="1:19" ht="22" customHeight="1">
      <c r="A137" s="243"/>
      <c r="B137" s="95" t="s">
        <v>221</v>
      </c>
      <c r="C137" s="76"/>
      <c r="D137" s="118"/>
      <c r="E137" s="78"/>
      <c r="F137" s="135"/>
      <c r="G137" s="107" t="str">
        <f t="shared" si="35"/>
        <v/>
      </c>
      <c r="H137" s="136"/>
      <c r="I137" s="108" t="str">
        <f t="shared" si="36"/>
        <v/>
      </c>
      <c r="J137" s="135"/>
      <c r="K137" s="107" t="str">
        <f t="shared" si="37"/>
        <v/>
      </c>
      <c r="L137" s="136"/>
      <c r="M137" s="108" t="str">
        <f t="shared" si="38"/>
        <v/>
      </c>
      <c r="N137" s="135"/>
      <c r="O137" s="107" t="str">
        <f t="shared" si="39"/>
        <v/>
      </c>
      <c r="P137" s="136"/>
      <c r="Q137" s="108" t="str">
        <f t="shared" si="40"/>
        <v/>
      </c>
      <c r="R137" s="84">
        <f t="shared" si="41"/>
        <v>0</v>
      </c>
      <c r="S137" s="113"/>
    </row>
    <row r="138" spans="1:19" ht="22" customHeight="1">
      <c r="A138" s="243"/>
      <c r="B138" s="86" t="s">
        <v>222</v>
      </c>
      <c r="C138" s="87"/>
      <c r="D138" s="77"/>
      <c r="E138" s="88"/>
      <c r="F138" s="137"/>
      <c r="G138" s="111" t="str">
        <f t="shared" si="35"/>
        <v/>
      </c>
      <c r="H138" s="138"/>
      <c r="I138" s="112" t="str">
        <f t="shared" si="36"/>
        <v/>
      </c>
      <c r="J138" s="137"/>
      <c r="K138" s="111" t="str">
        <f t="shared" si="37"/>
        <v/>
      </c>
      <c r="L138" s="138"/>
      <c r="M138" s="112" t="str">
        <f t="shared" si="38"/>
        <v/>
      </c>
      <c r="N138" s="137"/>
      <c r="O138" s="111" t="str">
        <f t="shared" si="39"/>
        <v/>
      </c>
      <c r="P138" s="138"/>
      <c r="Q138" s="112" t="str">
        <f t="shared" si="40"/>
        <v/>
      </c>
      <c r="R138" s="84">
        <f t="shared" si="41"/>
        <v>0</v>
      </c>
      <c r="S138" s="113"/>
    </row>
    <row r="139" spans="1:19" ht="20.149999999999999">
      <c r="A139" s="243"/>
      <c r="B139" s="228" t="s">
        <v>223</v>
      </c>
      <c r="C139" s="228"/>
      <c r="D139" s="228"/>
      <c r="E139" s="103"/>
      <c r="F139" s="202">
        <f>SUMPRODUCT(G115:G138,$R115:$R138)</f>
        <v>0</v>
      </c>
      <c r="G139" s="203"/>
      <c r="H139" s="225">
        <f>SUMPRODUCT(I115:I138,$R115:$R138)</f>
        <v>0</v>
      </c>
      <c r="I139" s="225"/>
      <c r="J139" s="202">
        <f>SUMPRODUCT(K115:K138,$R115:$R138)</f>
        <v>0</v>
      </c>
      <c r="K139" s="203"/>
      <c r="L139" s="225">
        <f>SUMPRODUCT(M115:M138,$R115:$R138)</f>
        <v>0</v>
      </c>
      <c r="M139" s="225"/>
      <c r="N139" s="202">
        <f>SUMPRODUCT(O115:O138,$R115:$R138)</f>
        <v>0</v>
      </c>
      <c r="O139" s="203"/>
      <c r="P139" s="225">
        <f>SUMPRODUCT(Q115:Q138,$R115:$R138)</f>
        <v>0</v>
      </c>
      <c r="Q139" s="225"/>
      <c r="R139" s="245"/>
      <c r="S139" s="246"/>
    </row>
    <row r="140" spans="1:19" ht="20.6" thickBot="1">
      <c r="A140" s="244"/>
      <c r="B140" s="226" t="s">
        <v>61</v>
      </c>
      <c r="C140" s="226"/>
      <c r="D140" s="226"/>
      <c r="E140" s="104"/>
      <c r="F140" s="215" t="e">
        <f>F110-F139</f>
        <v>#VALUE!</v>
      </c>
      <c r="G140" s="216"/>
      <c r="H140" s="227">
        <f>H110-H139</f>
        <v>92.25</v>
      </c>
      <c r="I140" s="227"/>
      <c r="J140" s="215">
        <f>J110-J139</f>
        <v>41.516666666666666</v>
      </c>
      <c r="K140" s="216"/>
      <c r="L140" s="227">
        <f>L110-L139</f>
        <v>104</v>
      </c>
      <c r="M140" s="227"/>
      <c r="N140" s="215">
        <f>N110-N139</f>
        <v>-111.5</v>
      </c>
      <c r="O140" s="216"/>
      <c r="P140" s="227">
        <f>P110-P139</f>
        <v>-300.5</v>
      </c>
      <c r="Q140" s="227"/>
      <c r="R140" s="247"/>
      <c r="S140" s="248"/>
    </row>
    <row r="141" spans="1:19" ht="22" customHeight="1">
      <c r="A141" s="249" t="s">
        <v>224</v>
      </c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</row>
    <row r="142" spans="1:19" ht="22" customHeight="1">
      <c r="A142" s="251" t="s">
        <v>225</v>
      </c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</row>
    <row r="143" spans="1:19" ht="22" customHeight="1">
      <c r="A143" s="234"/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</row>
    <row r="144" spans="1:19" ht="22" customHeight="1" thickBot="1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</row>
    <row r="145" spans="1:19" ht="18.45" thickBot="1">
      <c r="A145" s="220" t="s">
        <v>226</v>
      </c>
      <c r="B145" s="69" t="s">
        <v>23</v>
      </c>
      <c r="C145" s="70" t="s">
        <v>24</v>
      </c>
      <c r="D145" s="70" t="s">
        <v>25</v>
      </c>
      <c r="E145" s="71"/>
      <c r="F145" s="197" t="s">
        <v>26</v>
      </c>
      <c r="G145" s="198"/>
      <c r="H145" s="224" t="s">
        <v>27</v>
      </c>
      <c r="I145" s="224"/>
      <c r="J145" s="197" t="s">
        <v>28</v>
      </c>
      <c r="K145" s="198"/>
      <c r="L145" s="224" t="s">
        <v>29</v>
      </c>
      <c r="M145" s="224"/>
      <c r="N145" s="197" t="s">
        <v>30</v>
      </c>
      <c r="O145" s="198"/>
      <c r="P145" s="224" t="s">
        <v>31</v>
      </c>
      <c r="Q145" s="224"/>
      <c r="R145" s="72" t="s">
        <v>32</v>
      </c>
      <c r="S145" s="73" t="s">
        <v>33</v>
      </c>
    </row>
    <row r="146" spans="1:19" ht="18.45" thickTop="1">
      <c r="A146" s="222"/>
      <c r="B146" s="106" t="s">
        <v>227</v>
      </c>
      <c r="C146" s="101" t="s">
        <v>228</v>
      </c>
      <c r="D146" s="97"/>
      <c r="E146" s="119"/>
      <c r="F146" s="135">
        <v>11</v>
      </c>
      <c r="G146" s="107">
        <f t="shared" ref="G146:G161" si="42">IF(F146="","",F146*$D146/100)</f>
        <v>0</v>
      </c>
      <c r="H146" s="136">
        <v>0</v>
      </c>
      <c r="I146" s="108">
        <f t="shared" ref="I146:I161" si="43">IF(H146="","",H146*$D146/100)</f>
        <v>0</v>
      </c>
      <c r="J146" s="135">
        <v>0</v>
      </c>
      <c r="K146" s="107">
        <f t="shared" ref="K146:K161" si="44">IF(J146="","",J146*$D146/100)</f>
        <v>0</v>
      </c>
      <c r="L146" s="136">
        <v>3</v>
      </c>
      <c r="M146" s="108">
        <f t="shared" ref="M146:M161" si="45">IF(L146="","",L146*$D146/100)</f>
        <v>0</v>
      </c>
      <c r="N146" s="135">
        <v>10</v>
      </c>
      <c r="O146" s="107">
        <f t="shared" ref="O146:O161" si="46">IF(N146="","",N146*$D146/100)</f>
        <v>0</v>
      </c>
      <c r="P146" s="136">
        <v>35</v>
      </c>
      <c r="Q146" s="108">
        <f t="shared" ref="Q146:Q161" si="47">IF(P146="","",P146*$D146/100)</f>
        <v>0</v>
      </c>
      <c r="R146" s="84">
        <f t="shared" ref="R146:R161" si="48">IF(NOT(D146=0),1,0)</f>
        <v>0</v>
      </c>
      <c r="S146" s="113"/>
    </row>
    <row r="147" spans="1:19">
      <c r="A147" s="222"/>
      <c r="B147" s="110" t="s">
        <v>229</v>
      </c>
      <c r="C147" s="87" t="s">
        <v>230</v>
      </c>
      <c r="D147" s="77"/>
      <c r="E147" s="88"/>
      <c r="F147" s="137">
        <v>278</v>
      </c>
      <c r="G147" s="111">
        <f t="shared" si="42"/>
        <v>0</v>
      </c>
      <c r="H147" s="138">
        <v>0.4</v>
      </c>
      <c r="I147" s="112">
        <f t="shared" si="43"/>
        <v>0</v>
      </c>
      <c r="J147" s="137">
        <v>0.1</v>
      </c>
      <c r="K147" s="111">
        <f t="shared" si="44"/>
        <v>0</v>
      </c>
      <c r="L147" s="138">
        <v>69</v>
      </c>
      <c r="M147" s="112">
        <f t="shared" si="45"/>
        <v>0</v>
      </c>
      <c r="N147" s="137">
        <v>77</v>
      </c>
      <c r="O147" s="111">
        <f t="shared" si="46"/>
        <v>0</v>
      </c>
      <c r="P147" s="138">
        <v>32</v>
      </c>
      <c r="Q147" s="112">
        <f t="shared" si="47"/>
        <v>0</v>
      </c>
      <c r="R147" s="84">
        <f t="shared" si="48"/>
        <v>0</v>
      </c>
      <c r="S147" s="113"/>
    </row>
    <row r="148" spans="1:19">
      <c r="A148" s="222"/>
      <c r="B148" s="114" t="s">
        <v>231</v>
      </c>
      <c r="C148" s="76" t="s">
        <v>232</v>
      </c>
      <c r="D148" s="77"/>
      <c r="E148" s="78"/>
      <c r="F148" s="135">
        <v>6.5</v>
      </c>
      <c r="G148" s="107">
        <f t="shared" si="42"/>
        <v>0</v>
      </c>
      <c r="H148" s="136">
        <v>0.5</v>
      </c>
      <c r="I148" s="108">
        <f t="shared" si="43"/>
        <v>0</v>
      </c>
      <c r="J148" s="135">
        <v>0</v>
      </c>
      <c r="K148" s="107">
        <f t="shared" si="44"/>
        <v>0</v>
      </c>
      <c r="L148" s="136">
        <v>1</v>
      </c>
      <c r="M148" s="108">
        <f t="shared" si="45"/>
        <v>0</v>
      </c>
      <c r="N148" s="135">
        <v>0</v>
      </c>
      <c r="O148" s="107">
        <f t="shared" si="46"/>
        <v>0</v>
      </c>
      <c r="P148" s="136">
        <v>0</v>
      </c>
      <c r="Q148" s="108">
        <f t="shared" si="47"/>
        <v>0</v>
      </c>
      <c r="R148" s="84">
        <f t="shared" si="48"/>
        <v>0</v>
      </c>
      <c r="S148" s="113"/>
    </row>
    <row r="149" spans="1:19">
      <c r="A149" s="222"/>
      <c r="B149" s="110" t="s">
        <v>233</v>
      </c>
      <c r="C149" s="116" t="s">
        <v>234</v>
      </c>
      <c r="D149" s="77"/>
      <c r="E149" s="88"/>
      <c r="F149" s="137">
        <v>35</v>
      </c>
      <c r="G149" s="111">
        <f t="shared" si="42"/>
        <v>0</v>
      </c>
      <c r="H149" s="138">
        <v>1</v>
      </c>
      <c r="I149" s="112">
        <f t="shared" si="43"/>
        <v>0</v>
      </c>
      <c r="J149" s="137">
        <v>0</v>
      </c>
      <c r="K149" s="111">
        <f t="shared" si="44"/>
        <v>0</v>
      </c>
      <c r="L149" s="138">
        <v>7.5</v>
      </c>
      <c r="M149" s="112">
        <f t="shared" si="45"/>
        <v>0</v>
      </c>
      <c r="N149" s="137"/>
      <c r="O149" s="111" t="str">
        <f t="shared" si="46"/>
        <v/>
      </c>
      <c r="P149" s="138">
        <v>169</v>
      </c>
      <c r="Q149" s="112">
        <f t="shared" si="47"/>
        <v>0</v>
      </c>
      <c r="R149" s="84">
        <f t="shared" si="48"/>
        <v>0</v>
      </c>
      <c r="S149" s="113"/>
    </row>
    <row r="150" spans="1:19">
      <c r="A150" s="222"/>
      <c r="B150" s="114" t="s">
        <v>235</v>
      </c>
      <c r="C150" s="76" t="s">
        <v>236</v>
      </c>
      <c r="D150" s="77"/>
      <c r="E150" s="78"/>
      <c r="F150" s="135">
        <v>61</v>
      </c>
      <c r="G150" s="107">
        <f t="shared" si="42"/>
        <v>0</v>
      </c>
      <c r="H150" s="136">
        <v>1.2</v>
      </c>
      <c r="I150" s="108">
        <f t="shared" si="43"/>
        <v>0</v>
      </c>
      <c r="J150" s="135">
        <v>0</v>
      </c>
      <c r="K150" s="107">
        <f t="shared" si="44"/>
        <v>0</v>
      </c>
      <c r="L150" s="136">
        <v>14</v>
      </c>
      <c r="M150" s="108">
        <f t="shared" si="45"/>
        <v>0</v>
      </c>
      <c r="N150" s="135">
        <v>1</v>
      </c>
      <c r="O150" s="107">
        <f t="shared" si="46"/>
        <v>0</v>
      </c>
      <c r="P150" s="136">
        <v>75</v>
      </c>
      <c r="Q150" s="108">
        <f t="shared" si="47"/>
        <v>0</v>
      </c>
      <c r="R150" s="84">
        <f t="shared" si="48"/>
        <v>0</v>
      </c>
      <c r="S150" s="113"/>
    </row>
    <row r="151" spans="1:19">
      <c r="A151" s="222"/>
      <c r="B151" s="110" t="s">
        <v>237</v>
      </c>
      <c r="C151" s="87" t="s">
        <v>238</v>
      </c>
      <c r="D151" s="77"/>
      <c r="E151" s="88"/>
      <c r="F151" s="137">
        <v>47</v>
      </c>
      <c r="G151" s="111">
        <f t="shared" si="42"/>
        <v>0</v>
      </c>
      <c r="H151" s="138">
        <v>1</v>
      </c>
      <c r="I151" s="112">
        <f t="shared" si="43"/>
        <v>0</v>
      </c>
      <c r="J151" s="137">
        <v>1</v>
      </c>
      <c r="K151" s="111">
        <f t="shared" si="44"/>
        <v>0</v>
      </c>
      <c r="L151" s="138">
        <v>8.5</v>
      </c>
      <c r="M151" s="112">
        <f t="shared" si="45"/>
        <v>0</v>
      </c>
      <c r="N151" s="137"/>
      <c r="O151" s="111" t="str">
        <f t="shared" si="46"/>
        <v/>
      </c>
      <c r="P151" s="138">
        <v>325</v>
      </c>
      <c r="Q151" s="112">
        <f t="shared" si="47"/>
        <v>0</v>
      </c>
      <c r="R151" s="84">
        <f t="shared" si="48"/>
        <v>0</v>
      </c>
      <c r="S151" s="113"/>
    </row>
    <row r="152" spans="1:19">
      <c r="A152" s="222"/>
      <c r="B152" s="114" t="s">
        <v>239</v>
      </c>
      <c r="C152" s="99" t="s">
        <v>240</v>
      </c>
      <c r="D152" s="77"/>
      <c r="E152" s="78"/>
      <c r="F152" s="135">
        <v>45</v>
      </c>
      <c r="G152" s="107">
        <f t="shared" si="42"/>
        <v>0</v>
      </c>
      <c r="H152" s="136">
        <v>2</v>
      </c>
      <c r="I152" s="108">
        <f t="shared" si="43"/>
        <v>0</v>
      </c>
      <c r="J152" s="135">
        <v>1</v>
      </c>
      <c r="K152" s="107">
        <f t="shared" si="44"/>
        <v>0</v>
      </c>
      <c r="L152" s="136">
        <v>7</v>
      </c>
      <c r="M152" s="108">
        <f t="shared" si="45"/>
        <v>0</v>
      </c>
      <c r="N152" s="135"/>
      <c r="O152" s="107" t="str">
        <f t="shared" si="46"/>
        <v/>
      </c>
      <c r="P152" s="136">
        <v>350</v>
      </c>
      <c r="Q152" s="108">
        <f t="shared" si="47"/>
        <v>0</v>
      </c>
      <c r="R152" s="84">
        <f t="shared" si="48"/>
        <v>0</v>
      </c>
      <c r="S152" s="113"/>
    </row>
    <row r="153" spans="1:19">
      <c r="A153" s="222"/>
      <c r="B153" s="110" t="s">
        <v>241</v>
      </c>
      <c r="C153" s="116" t="s">
        <v>242</v>
      </c>
      <c r="D153" s="77"/>
      <c r="E153" s="88"/>
      <c r="F153" s="137">
        <v>65</v>
      </c>
      <c r="G153" s="111">
        <f t="shared" si="42"/>
        <v>0</v>
      </c>
      <c r="H153" s="138">
        <v>2</v>
      </c>
      <c r="I153" s="112">
        <f t="shared" si="43"/>
        <v>0</v>
      </c>
      <c r="J153" s="137">
        <v>0</v>
      </c>
      <c r="K153" s="111">
        <f t="shared" si="44"/>
        <v>0</v>
      </c>
      <c r="L153" s="138">
        <v>14</v>
      </c>
      <c r="M153" s="112">
        <f t="shared" si="45"/>
        <v>0</v>
      </c>
      <c r="N153" s="137">
        <v>0</v>
      </c>
      <c r="O153" s="111">
        <f t="shared" si="46"/>
        <v>0</v>
      </c>
      <c r="P153" s="138">
        <v>0</v>
      </c>
      <c r="Q153" s="112">
        <f t="shared" si="47"/>
        <v>0</v>
      </c>
      <c r="R153" s="84">
        <f t="shared" si="48"/>
        <v>0</v>
      </c>
      <c r="S153" s="113"/>
    </row>
    <row r="154" spans="1:19">
      <c r="A154" s="222"/>
      <c r="B154" s="114" t="s">
        <v>243</v>
      </c>
      <c r="C154" s="76" t="s">
        <v>244</v>
      </c>
      <c r="D154" s="77"/>
      <c r="E154" s="78"/>
      <c r="F154" s="135">
        <v>42</v>
      </c>
      <c r="G154" s="107">
        <f t="shared" si="42"/>
        <v>0</v>
      </c>
      <c r="H154" s="136">
        <v>3.4</v>
      </c>
      <c r="I154" s="108">
        <f t="shared" si="43"/>
        <v>0</v>
      </c>
      <c r="J154" s="135">
        <v>1</v>
      </c>
      <c r="K154" s="107">
        <f t="shared" si="44"/>
        <v>0</v>
      </c>
      <c r="L154" s="136">
        <v>5</v>
      </c>
      <c r="M154" s="108">
        <f t="shared" si="45"/>
        <v>0</v>
      </c>
      <c r="N154" s="135">
        <v>150</v>
      </c>
      <c r="O154" s="107">
        <f t="shared" si="46"/>
        <v>0</v>
      </c>
      <c r="P154" s="136">
        <v>44</v>
      </c>
      <c r="Q154" s="108">
        <f t="shared" si="47"/>
        <v>0</v>
      </c>
      <c r="R154" s="84">
        <f t="shared" si="48"/>
        <v>0</v>
      </c>
      <c r="S154" s="113"/>
    </row>
    <row r="155" spans="1:19">
      <c r="A155" s="222"/>
      <c r="B155" s="110" t="s">
        <v>245</v>
      </c>
      <c r="C155" s="124" t="s">
        <v>246</v>
      </c>
      <c r="D155" s="77"/>
      <c r="E155" s="88">
        <v>100</v>
      </c>
      <c r="F155" s="137">
        <v>37</v>
      </c>
      <c r="G155" s="111">
        <f t="shared" si="42"/>
        <v>0</v>
      </c>
      <c r="H155" s="138">
        <v>3.5</v>
      </c>
      <c r="I155" s="112">
        <f t="shared" si="43"/>
        <v>0</v>
      </c>
      <c r="J155" s="137">
        <v>2.5</v>
      </c>
      <c r="K155" s="111">
        <f t="shared" si="44"/>
        <v>0</v>
      </c>
      <c r="L155" s="138">
        <v>0</v>
      </c>
      <c r="M155" s="112">
        <f t="shared" si="45"/>
        <v>0</v>
      </c>
      <c r="N155" s="137"/>
      <c r="O155" s="111" t="str">
        <f t="shared" si="46"/>
        <v/>
      </c>
      <c r="P155" s="138">
        <v>150</v>
      </c>
      <c r="Q155" s="112">
        <f t="shared" si="47"/>
        <v>0</v>
      </c>
      <c r="R155" s="84">
        <f t="shared" si="48"/>
        <v>0</v>
      </c>
      <c r="S155" s="113"/>
    </row>
    <row r="156" spans="1:19">
      <c r="A156" s="222"/>
      <c r="B156" s="114" t="s">
        <v>247</v>
      </c>
      <c r="C156" s="76" t="s">
        <v>248</v>
      </c>
      <c r="D156" s="77"/>
      <c r="E156" s="78"/>
      <c r="F156" s="135">
        <v>51.5</v>
      </c>
      <c r="G156" s="107">
        <f t="shared" si="42"/>
        <v>0</v>
      </c>
      <c r="H156" s="136">
        <v>4</v>
      </c>
      <c r="I156" s="108">
        <f t="shared" si="43"/>
        <v>0</v>
      </c>
      <c r="J156" s="135">
        <v>2.5</v>
      </c>
      <c r="K156" s="107">
        <f t="shared" si="44"/>
        <v>0</v>
      </c>
      <c r="L156" s="136">
        <v>3.25</v>
      </c>
      <c r="M156" s="108">
        <f t="shared" si="45"/>
        <v>0</v>
      </c>
      <c r="N156" s="135"/>
      <c r="O156" s="107" t="str">
        <f t="shared" si="46"/>
        <v/>
      </c>
      <c r="P156" s="136">
        <v>225</v>
      </c>
      <c r="Q156" s="108">
        <f t="shared" si="47"/>
        <v>0</v>
      </c>
      <c r="R156" s="84">
        <f t="shared" si="48"/>
        <v>0</v>
      </c>
      <c r="S156" s="113"/>
    </row>
    <row r="157" spans="1:19">
      <c r="A157" s="222"/>
      <c r="B157" s="110" t="s">
        <v>249</v>
      </c>
      <c r="C157" s="116"/>
      <c r="D157" s="77"/>
      <c r="E157" s="88"/>
      <c r="F157" s="137"/>
      <c r="G157" s="111" t="str">
        <f t="shared" si="42"/>
        <v/>
      </c>
      <c r="H157" s="138"/>
      <c r="I157" s="112" t="str">
        <f t="shared" si="43"/>
        <v/>
      </c>
      <c r="J157" s="137"/>
      <c r="K157" s="111" t="str">
        <f t="shared" si="44"/>
        <v/>
      </c>
      <c r="L157" s="138"/>
      <c r="M157" s="112" t="str">
        <f t="shared" si="45"/>
        <v/>
      </c>
      <c r="N157" s="137"/>
      <c r="O157" s="111" t="str">
        <f t="shared" si="46"/>
        <v/>
      </c>
      <c r="P157" s="138"/>
      <c r="Q157" s="112" t="str">
        <f t="shared" si="47"/>
        <v/>
      </c>
      <c r="R157" s="84">
        <f t="shared" si="48"/>
        <v>0</v>
      </c>
      <c r="S157" s="113"/>
    </row>
    <row r="158" spans="1:19">
      <c r="A158" s="222"/>
      <c r="B158" s="114" t="s">
        <v>250</v>
      </c>
      <c r="C158" s="99"/>
      <c r="D158" s="77"/>
      <c r="E158" s="78"/>
      <c r="F158" s="135"/>
      <c r="G158" s="107" t="str">
        <f t="shared" si="42"/>
        <v/>
      </c>
      <c r="H158" s="136"/>
      <c r="I158" s="108" t="str">
        <f t="shared" si="43"/>
        <v/>
      </c>
      <c r="J158" s="135"/>
      <c r="K158" s="107" t="str">
        <f t="shared" si="44"/>
        <v/>
      </c>
      <c r="L158" s="136"/>
      <c r="M158" s="108" t="str">
        <f t="shared" si="45"/>
        <v/>
      </c>
      <c r="N158" s="135"/>
      <c r="O158" s="107" t="str">
        <f t="shared" si="46"/>
        <v/>
      </c>
      <c r="P158" s="136"/>
      <c r="Q158" s="108" t="str">
        <f t="shared" si="47"/>
        <v/>
      </c>
      <c r="R158" s="84">
        <f t="shared" si="48"/>
        <v>0</v>
      </c>
      <c r="S158" s="113"/>
    </row>
    <row r="159" spans="1:19">
      <c r="A159" s="222"/>
      <c r="B159" s="110" t="s">
        <v>251</v>
      </c>
      <c r="C159" s="116"/>
      <c r="D159" s="77"/>
      <c r="E159" s="88"/>
      <c r="F159" s="137"/>
      <c r="G159" s="111" t="str">
        <f t="shared" si="42"/>
        <v/>
      </c>
      <c r="H159" s="138"/>
      <c r="I159" s="112" t="str">
        <f t="shared" si="43"/>
        <v/>
      </c>
      <c r="J159" s="137"/>
      <c r="K159" s="111" t="str">
        <f t="shared" si="44"/>
        <v/>
      </c>
      <c r="L159" s="138"/>
      <c r="M159" s="112" t="str">
        <f t="shared" si="45"/>
        <v/>
      </c>
      <c r="N159" s="137"/>
      <c r="O159" s="111" t="str">
        <f t="shared" si="46"/>
        <v/>
      </c>
      <c r="P159" s="138"/>
      <c r="Q159" s="112" t="str">
        <f t="shared" si="47"/>
        <v/>
      </c>
      <c r="R159" s="84">
        <f t="shared" si="48"/>
        <v>0</v>
      </c>
      <c r="S159" s="113"/>
    </row>
    <row r="160" spans="1:19">
      <c r="A160" s="222"/>
      <c r="B160" s="114" t="s">
        <v>252</v>
      </c>
      <c r="C160" s="99"/>
      <c r="D160" s="77"/>
      <c r="E160" s="78"/>
      <c r="F160" s="135"/>
      <c r="G160" s="107" t="str">
        <f t="shared" si="42"/>
        <v/>
      </c>
      <c r="H160" s="136"/>
      <c r="I160" s="108" t="str">
        <f t="shared" si="43"/>
        <v/>
      </c>
      <c r="J160" s="135"/>
      <c r="K160" s="107" t="str">
        <f t="shared" si="44"/>
        <v/>
      </c>
      <c r="L160" s="136"/>
      <c r="M160" s="108" t="str">
        <f t="shared" si="45"/>
        <v/>
      </c>
      <c r="N160" s="135"/>
      <c r="O160" s="107" t="str">
        <f t="shared" si="46"/>
        <v/>
      </c>
      <c r="P160" s="136"/>
      <c r="Q160" s="108" t="str">
        <f t="shared" si="47"/>
        <v/>
      </c>
      <c r="R160" s="84">
        <f t="shared" si="48"/>
        <v>0</v>
      </c>
      <c r="S160" s="113"/>
    </row>
    <row r="161" spans="1:19">
      <c r="A161" s="222"/>
      <c r="B161" s="110" t="s">
        <v>253</v>
      </c>
      <c r="C161" s="116"/>
      <c r="D161" s="77"/>
      <c r="E161" s="88"/>
      <c r="F161" s="137"/>
      <c r="G161" s="111" t="str">
        <f t="shared" si="42"/>
        <v/>
      </c>
      <c r="H161" s="138"/>
      <c r="I161" s="112" t="str">
        <f t="shared" si="43"/>
        <v/>
      </c>
      <c r="J161" s="137"/>
      <c r="K161" s="111" t="str">
        <f t="shared" si="44"/>
        <v/>
      </c>
      <c r="L161" s="138"/>
      <c r="M161" s="112" t="str">
        <f t="shared" si="45"/>
        <v/>
      </c>
      <c r="N161" s="137"/>
      <c r="O161" s="111" t="str">
        <f t="shared" si="46"/>
        <v/>
      </c>
      <c r="P161" s="138"/>
      <c r="Q161" s="112" t="str">
        <f t="shared" si="47"/>
        <v/>
      </c>
      <c r="R161" s="84">
        <f t="shared" si="48"/>
        <v>0</v>
      </c>
      <c r="S161" s="113"/>
    </row>
    <row r="162" spans="1:19" ht="20.149999999999999">
      <c r="A162" s="222"/>
      <c r="B162" s="228" t="s">
        <v>254</v>
      </c>
      <c r="C162" s="228"/>
      <c r="D162" s="228"/>
      <c r="E162" s="103"/>
      <c r="F162" s="202">
        <f>SUMPRODUCT(G146:G161,$R146:$R161)</f>
        <v>0</v>
      </c>
      <c r="G162" s="203"/>
      <c r="H162" s="225">
        <f>SUMPRODUCT(I146:I161,$R146:$R161)</f>
        <v>0</v>
      </c>
      <c r="I162" s="225"/>
      <c r="J162" s="202">
        <f>SUMPRODUCT(K146:K161,$R146:$R161)</f>
        <v>0</v>
      </c>
      <c r="K162" s="203"/>
      <c r="L162" s="225">
        <f>SUMPRODUCT(M146:M161,$R146:$R161)</f>
        <v>0</v>
      </c>
      <c r="M162" s="225"/>
      <c r="N162" s="202">
        <f>SUMPRODUCT(O146:O161,$R146:$R161)</f>
        <v>0</v>
      </c>
      <c r="O162" s="203"/>
      <c r="P162" s="225">
        <f>SUMPRODUCT(Q146:Q161,$R146:$R161)</f>
        <v>0</v>
      </c>
      <c r="Q162" s="225"/>
      <c r="R162" s="256"/>
      <c r="S162" s="257"/>
    </row>
    <row r="163" spans="1:19" ht="20.6" thickBot="1">
      <c r="A163" s="223"/>
      <c r="B163" s="226" t="s">
        <v>61</v>
      </c>
      <c r="C163" s="226"/>
      <c r="D163" s="226"/>
      <c r="E163" s="104"/>
      <c r="F163" s="215" t="e">
        <f>F140-F162</f>
        <v>#VALUE!</v>
      </c>
      <c r="G163" s="216"/>
      <c r="H163" s="227">
        <f>H140-H162</f>
        <v>92.25</v>
      </c>
      <c r="I163" s="227"/>
      <c r="J163" s="215">
        <f>J140-J162</f>
        <v>41.516666666666666</v>
      </c>
      <c r="K163" s="216"/>
      <c r="L163" s="227">
        <f>L140-L162</f>
        <v>104</v>
      </c>
      <c r="M163" s="227"/>
      <c r="N163" s="215">
        <f>N140-N162</f>
        <v>-111.5</v>
      </c>
      <c r="O163" s="216"/>
      <c r="P163" s="227">
        <f>P140-P162</f>
        <v>-300.5</v>
      </c>
      <c r="Q163" s="227"/>
      <c r="R163" s="247"/>
      <c r="S163" s="248"/>
    </row>
    <row r="164" spans="1:19" ht="31.3">
      <c r="A164" s="204" t="s">
        <v>255</v>
      </c>
      <c r="B164" s="254"/>
      <c r="C164" s="254"/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</row>
    <row r="165" spans="1:19" ht="18" customHeight="1">
      <c r="A165" s="255"/>
      <c r="B165" s="255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</row>
  </sheetData>
  <sheetProtection algorithmName="SHA-512" hashValue="HQI1E6AAOPLW9/sY+5j9WiOb4kdRJfvbTH7Qe4icjdMf7wV3CH7lRKCO/p05IY2xdtmi6L9JVOH3TiMoiRC8Mg==" saltValue="PMXOM/3xoLghXqmlFryPQg==" spinCount="100000" sheet="1" formatCells="0" formatColumns="0" formatRows="0" insertColumns="0" insertRows="0" insertHyperlinks="0" deleteColumns="0" deleteRows="0" sort="0" autoFilter="0" pivotTables="0"/>
  <protectedRanges>
    <protectedRange sqref="D146:D161 R146:R161" name="区域10"/>
    <protectedRange sqref="D93:D108 R93:R108" name="区域8"/>
    <protectedRange sqref="D56:D65 R56:R65" name="区域6"/>
    <protectedRange sqref="D4:D18 R4:R18" name="区域1"/>
    <protectedRange sqref="D25:D49 R25:R49" name="区域5"/>
    <protectedRange sqref="D72:D86 R72:R86" name="区域7"/>
    <protectedRange sqref="D115:D138 R115:R138" name="区域9"/>
  </protectedRanges>
  <autoFilter ref="A1:S19" xr:uid="{7E7B6C01-0634-4DF4-AC90-6007B3573410}">
    <filterColumn colId="0" showButton="0"/>
    <filterColumn colId="1" showButton="0"/>
    <filterColumn colId="2" showButton="0"/>
    <filterColumn colId="3" showButton="0"/>
    <filterColumn colId="4" hiddenButton="1" showButton="0"/>
    <filterColumn colId="5" hiddenButton="1" showButton="0"/>
    <filterColumn colId="6" showButton="0"/>
    <filterColumn colId="7" hiddenButton="1" showButton="0"/>
    <filterColumn colId="8" showButton="0"/>
    <filterColumn colId="9" hiddenButton="1" showButton="0"/>
    <filterColumn colId="10" hiddenButton="1" showButton="0"/>
    <filterColumn colId="11" hiddenButton="1" showButton="0"/>
    <filterColumn colId="12" hiddenButton="1" showButton="0"/>
    <filterColumn colId="13" hiddenButton="1" showButton="0"/>
    <filterColumn colId="14" showButton="0"/>
    <filterColumn colId="15" hiddenButton="1" showButton="0"/>
    <filterColumn colId="16" showButton="0"/>
    <filterColumn colId="17" showButton="0"/>
    <filterColumn colId="18">
      <iconFilter iconSet="3Arrows"/>
    </filterColumn>
  </autoFilter>
  <mergeCells count="186">
    <mergeCell ref="A164:S164"/>
    <mergeCell ref="A165:S165"/>
    <mergeCell ref="R162:S162"/>
    <mergeCell ref="B163:D163"/>
    <mergeCell ref="F163:G163"/>
    <mergeCell ref="H163:I163"/>
    <mergeCell ref="J163:K163"/>
    <mergeCell ref="L163:M163"/>
    <mergeCell ref="N163:O163"/>
    <mergeCell ref="P163:Q163"/>
    <mergeCell ref="R163:S163"/>
    <mergeCell ref="H139:I139"/>
    <mergeCell ref="J139:K139"/>
    <mergeCell ref="L139:M139"/>
    <mergeCell ref="N139:O139"/>
    <mergeCell ref="P145:Q145"/>
    <mergeCell ref="B162:D162"/>
    <mergeCell ref="F162:G162"/>
    <mergeCell ref="H162:I162"/>
    <mergeCell ref="J162:K162"/>
    <mergeCell ref="L162:M162"/>
    <mergeCell ref="N162:O162"/>
    <mergeCell ref="P162:Q162"/>
    <mergeCell ref="A141:S141"/>
    <mergeCell ref="A142:S142"/>
    <mergeCell ref="A143:S143"/>
    <mergeCell ref="A144:S144"/>
    <mergeCell ref="A145:A163"/>
    <mergeCell ref="F145:G145"/>
    <mergeCell ref="H145:I145"/>
    <mergeCell ref="J145:K145"/>
    <mergeCell ref="L145:M145"/>
    <mergeCell ref="N145:O145"/>
    <mergeCell ref="L109:M109"/>
    <mergeCell ref="N109:O109"/>
    <mergeCell ref="A111:S111"/>
    <mergeCell ref="A112:S112"/>
    <mergeCell ref="A113:S113"/>
    <mergeCell ref="A114:A140"/>
    <mergeCell ref="F114:G114"/>
    <mergeCell ref="H114:I114"/>
    <mergeCell ref="J114:K114"/>
    <mergeCell ref="L114:M114"/>
    <mergeCell ref="N114:O114"/>
    <mergeCell ref="P114:Q114"/>
    <mergeCell ref="P139:Q139"/>
    <mergeCell ref="R139:S139"/>
    <mergeCell ref="B140:D140"/>
    <mergeCell ref="F140:G140"/>
    <mergeCell ref="H140:I140"/>
    <mergeCell ref="J140:K140"/>
    <mergeCell ref="L140:M140"/>
    <mergeCell ref="N140:O140"/>
    <mergeCell ref="P140:Q140"/>
    <mergeCell ref="R140:S140"/>
    <mergeCell ref="B139:D139"/>
    <mergeCell ref="F139:G139"/>
    <mergeCell ref="A89:S89"/>
    <mergeCell ref="A90:S90"/>
    <mergeCell ref="A91:S91"/>
    <mergeCell ref="A92:A110"/>
    <mergeCell ref="F92:G92"/>
    <mergeCell ref="H92:I92"/>
    <mergeCell ref="J92:K92"/>
    <mergeCell ref="L92:M92"/>
    <mergeCell ref="N92:O92"/>
    <mergeCell ref="P92:Q92"/>
    <mergeCell ref="P109:Q109"/>
    <mergeCell ref="R109:S109"/>
    <mergeCell ref="B110:D110"/>
    <mergeCell ref="F110:G110"/>
    <mergeCell ref="H110:I110"/>
    <mergeCell ref="J110:K110"/>
    <mergeCell ref="L110:M110"/>
    <mergeCell ref="N110:O110"/>
    <mergeCell ref="P110:Q110"/>
    <mergeCell ref="R110:S110"/>
    <mergeCell ref="B109:D109"/>
    <mergeCell ref="F109:G109"/>
    <mergeCell ref="H109:I109"/>
    <mergeCell ref="J109:K109"/>
    <mergeCell ref="A68:S68"/>
    <mergeCell ref="A69:S69"/>
    <mergeCell ref="A70:S70"/>
    <mergeCell ref="A71:A88"/>
    <mergeCell ref="F71:G71"/>
    <mergeCell ref="H71:I71"/>
    <mergeCell ref="J71:K71"/>
    <mergeCell ref="L71:M71"/>
    <mergeCell ref="N71:O71"/>
    <mergeCell ref="P71:Q71"/>
    <mergeCell ref="P87:Q87"/>
    <mergeCell ref="B88:D88"/>
    <mergeCell ref="F88:G88"/>
    <mergeCell ref="H88:I88"/>
    <mergeCell ref="J88:K88"/>
    <mergeCell ref="L88:M88"/>
    <mergeCell ref="N88:O88"/>
    <mergeCell ref="P88:Q88"/>
    <mergeCell ref="B87:D87"/>
    <mergeCell ref="F87:G87"/>
    <mergeCell ref="H87:I87"/>
    <mergeCell ref="J87:K87"/>
    <mergeCell ref="L87:M87"/>
    <mergeCell ref="N87:O87"/>
    <mergeCell ref="A52:S52"/>
    <mergeCell ref="A53:S53"/>
    <mergeCell ref="A54:S54"/>
    <mergeCell ref="A55:A67"/>
    <mergeCell ref="F55:G55"/>
    <mergeCell ref="H55:I55"/>
    <mergeCell ref="J55:K55"/>
    <mergeCell ref="L55:M55"/>
    <mergeCell ref="N55:O55"/>
    <mergeCell ref="P55:Q55"/>
    <mergeCell ref="P66:Q66"/>
    <mergeCell ref="B67:D67"/>
    <mergeCell ref="F67:G67"/>
    <mergeCell ref="H67:I67"/>
    <mergeCell ref="J67:K67"/>
    <mergeCell ref="L67:M67"/>
    <mergeCell ref="N67:O67"/>
    <mergeCell ref="P67:Q67"/>
    <mergeCell ref="B66:D66"/>
    <mergeCell ref="F66:G66"/>
    <mergeCell ref="H66:I66"/>
    <mergeCell ref="J66:K66"/>
    <mergeCell ref="L66:M66"/>
    <mergeCell ref="N66:O66"/>
    <mergeCell ref="A23:S23"/>
    <mergeCell ref="A24:A51"/>
    <mergeCell ref="F24:G24"/>
    <mergeCell ref="H24:I24"/>
    <mergeCell ref="J24:K24"/>
    <mergeCell ref="L24:M24"/>
    <mergeCell ref="N24:O24"/>
    <mergeCell ref="P24:Q24"/>
    <mergeCell ref="P50:Q50"/>
    <mergeCell ref="R50:S50"/>
    <mergeCell ref="B51:D51"/>
    <mergeCell ref="F51:G51"/>
    <mergeCell ref="H51:I51"/>
    <mergeCell ref="J51:K51"/>
    <mergeCell ref="L51:M51"/>
    <mergeCell ref="N51:O51"/>
    <mergeCell ref="P51:Q51"/>
    <mergeCell ref="R51:S51"/>
    <mergeCell ref="B50:D50"/>
    <mergeCell ref="F50:G50"/>
    <mergeCell ref="H50:I50"/>
    <mergeCell ref="J50:K50"/>
    <mergeCell ref="L50:M50"/>
    <mergeCell ref="N50:O50"/>
    <mergeCell ref="B19:D19"/>
    <mergeCell ref="F19:G19"/>
    <mergeCell ref="H19:I19"/>
    <mergeCell ref="J19:K19"/>
    <mergeCell ref="L19:M19"/>
    <mergeCell ref="N19:O19"/>
    <mergeCell ref="P19:Q19"/>
    <mergeCell ref="A21:S21"/>
    <mergeCell ref="A22:S22"/>
    <mergeCell ref="A3:A20"/>
    <mergeCell ref="F3:G3"/>
    <mergeCell ref="H3:I3"/>
    <mergeCell ref="J3:K3"/>
    <mergeCell ref="L3:M3"/>
    <mergeCell ref="N3:O3"/>
    <mergeCell ref="R19:S19"/>
    <mergeCell ref="B20:D20"/>
    <mergeCell ref="F20:G20"/>
    <mergeCell ref="H20:I20"/>
    <mergeCell ref="J20:K20"/>
    <mergeCell ref="L20:M20"/>
    <mergeCell ref="N20:O20"/>
    <mergeCell ref="P20:Q20"/>
    <mergeCell ref="R20:S20"/>
    <mergeCell ref="A1:S1"/>
    <mergeCell ref="B2:D2"/>
    <mergeCell ref="F2:G2"/>
    <mergeCell ref="H2:I2"/>
    <mergeCell ref="J2:K2"/>
    <mergeCell ref="L2:M2"/>
    <mergeCell ref="N2:O2"/>
    <mergeCell ref="P2:Q2"/>
    <mergeCell ref="P3:Q3"/>
  </mergeCells>
  <phoneticPr fontId="1" type="noConversion"/>
  <printOptions horizontalCentered="1" verticalCentered="1"/>
  <pageMargins left="0.25" right="0.25" top="0.75" bottom="0.75" header="0.3" footer="0.3"/>
  <pageSetup paperSize="9" scale="72" orientation="landscape" r:id="rId1"/>
  <headerFooter>
    <oddFooter>&amp;LPrepared By: Edward Chiou&amp;CPage &amp;P/&amp;N&amp;RDate: &amp;D</oddFooter>
  </headerFooter>
  <rowBreaks count="6" manualBreakCount="6">
    <brk id="22" max="18" man="1"/>
    <brk id="53" max="18" man="1"/>
    <brk id="69" max="18" man="1"/>
    <brk id="90" max="18" man="1"/>
    <brk id="112" max="18" man="1"/>
    <brk id="14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分析-總表</vt:lpstr>
      <vt:lpstr>分析-控制表</vt:lpstr>
      <vt:lpstr>'分析-控制表'!Print_Area</vt:lpstr>
      <vt:lpstr>'分析-控制表'!Print_Titles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Chiou</dc:creator>
  <cp:lastModifiedBy>Edward Chiou</cp:lastModifiedBy>
  <dcterms:created xsi:type="dcterms:W3CDTF">2020-11-21T03:24:28Z</dcterms:created>
  <dcterms:modified xsi:type="dcterms:W3CDTF">2021-02-13T11:25:16Z</dcterms:modified>
</cp:coreProperties>
</file>